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fs15.domain.local\Homedir$\M002354\Desktop\"/>
    </mc:Choice>
  </mc:AlternateContent>
  <xr:revisionPtr revIDLastSave="0" documentId="13_ncr:1_{6A346221-E478-4F4B-96CB-466092705373}" xr6:coauthVersionLast="46" xr6:coauthVersionMax="46" xr10:uidLastSave="{00000000-0000-0000-0000-000000000000}"/>
  <bookViews>
    <workbookView xWindow="-120" yWindow="-120" windowWidth="21840" windowHeight="13290" activeTab="5" xr2:uid="{00000000-000D-0000-FFFF-FFFF00000000}"/>
  </bookViews>
  <sheets>
    <sheet name="toelichting" sheetId="1" r:id="rId1"/>
    <sheet name="Kw1" sheetId="8" r:id="rId2"/>
    <sheet name="Kw2" sheetId="9" r:id="rId3"/>
    <sheet name="Kw3" sheetId="12" r:id="rId4"/>
    <sheet name="Kw4" sheetId="13" r:id="rId5"/>
    <sheet name="voorbeeld jaarrekening" sheetId="3" r:id="rId6"/>
  </sheets>
  <definedNames>
    <definedName name="Begrotingstotaal">'Kw1'!$C$4</definedName>
    <definedName name="Drempelbedrag_1ehelft">'Kw1'!$I$3</definedName>
    <definedName name="Drempelbedrag_2ehelft">'Kw3'!$I$3</definedName>
    <definedName name="Jaar">'Kw1'!$C$3</definedName>
    <definedName name="Schrikkeljaar?">'Kw1'!$C$5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3" l="1"/>
  <c r="E6" i="3"/>
  <c r="F7" i="3"/>
  <c r="E7" i="3"/>
  <c r="D7" i="3"/>
  <c r="C7" i="3"/>
  <c r="D6" i="3"/>
  <c r="C6" i="3"/>
  <c r="D5" i="3"/>
  <c r="C5" i="3"/>
  <c r="E18" i="3"/>
  <c r="I4" i="8"/>
  <c r="C16" i="3" s="1"/>
  <c r="C18" i="3" s="1"/>
  <c r="C10" i="3"/>
  <c r="C12" i="3" s="1"/>
  <c r="I3" i="12"/>
  <c r="M5" i="8"/>
  <c r="M4" i="8"/>
  <c r="M3" i="8"/>
  <c r="I3" i="8"/>
  <c r="I3" i="9" s="1"/>
  <c r="I6" i="9" s="1"/>
  <c r="C10" i="12"/>
  <c r="B10" i="12"/>
  <c r="C11" i="3" l="1"/>
  <c r="C13" i="3" s="1"/>
  <c r="M6" i="8"/>
  <c r="E13" i="3"/>
  <c r="E3" i="3" s="1"/>
  <c r="I5" i="8"/>
  <c r="I6" i="8" s="1"/>
  <c r="C5" i="8" l="1"/>
  <c r="B13" i="8"/>
  <c r="B10" i="8"/>
  <c r="D69" i="8"/>
  <c r="B69" i="8"/>
  <c r="C69" i="8"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C79" i="13"/>
  <c r="B79" i="13"/>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C64" i="13"/>
  <c r="B64" i="13"/>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C47" i="13"/>
  <c r="B47" i="13"/>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101" i="12"/>
  <c r="C101" i="12" s="1"/>
  <c r="B100" i="12"/>
  <c r="C100" i="12" s="1"/>
  <c r="B99" i="12"/>
  <c r="C99" i="12" s="1"/>
  <c r="B98" i="12"/>
  <c r="C98" i="12" s="1"/>
  <c r="B97" i="12"/>
  <c r="C97" i="12" s="1"/>
  <c r="B96" i="12"/>
  <c r="C96" i="12" s="1"/>
  <c r="B95" i="12"/>
  <c r="C95" i="12" s="1"/>
  <c r="B94" i="12"/>
  <c r="C94" i="12" s="1"/>
  <c r="B93" i="12"/>
  <c r="C93" i="12" s="1"/>
  <c r="B92" i="12"/>
  <c r="C92" i="12" s="1"/>
  <c r="B91" i="12"/>
  <c r="C91" i="12" s="1"/>
  <c r="B90" i="12"/>
  <c r="C90" i="12" s="1"/>
  <c r="B89" i="12"/>
  <c r="C89" i="12" s="1"/>
  <c r="B88" i="12"/>
  <c r="C88" i="12" s="1"/>
  <c r="B87" i="12"/>
  <c r="C87" i="12" s="1"/>
  <c r="B86" i="12"/>
  <c r="C86" i="12" s="1"/>
  <c r="B85" i="12"/>
  <c r="C85" i="12" s="1"/>
  <c r="B84" i="12"/>
  <c r="C84" i="12" s="1"/>
  <c r="C83" i="12"/>
  <c r="B83" i="12"/>
  <c r="B82" i="12"/>
  <c r="C82" i="12" s="1"/>
  <c r="B81" i="12"/>
  <c r="C81" i="12" s="1"/>
  <c r="B80" i="12"/>
  <c r="C80" i="12" s="1"/>
  <c r="B79" i="12"/>
  <c r="C79" i="12" s="1"/>
  <c r="B78" i="12"/>
  <c r="C78" i="12" s="1"/>
  <c r="B77" i="12"/>
  <c r="C77" i="12" s="1"/>
  <c r="B76" i="12"/>
  <c r="C76" i="12" s="1"/>
  <c r="B75" i="12"/>
  <c r="C75" i="12" s="1"/>
  <c r="B74" i="12"/>
  <c r="C74" i="12" s="1"/>
  <c r="B73" i="12"/>
  <c r="C73" i="12" s="1"/>
  <c r="B72" i="12"/>
  <c r="C72" i="12" s="1"/>
  <c r="B71" i="12"/>
  <c r="C71" i="12" s="1"/>
  <c r="B70" i="12"/>
  <c r="C70" i="12" s="1"/>
  <c r="B69" i="12"/>
  <c r="C69" i="12" s="1"/>
  <c r="B68" i="12"/>
  <c r="C68" i="12" s="1"/>
  <c r="C67" i="12"/>
  <c r="B67" i="12"/>
  <c r="B66" i="12"/>
  <c r="C66" i="12" s="1"/>
  <c r="B65" i="12"/>
  <c r="C65" i="12" s="1"/>
  <c r="B64" i="12"/>
  <c r="C64" i="12" s="1"/>
  <c r="B63" i="12"/>
  <c r="C63" i="12" s="1"/>
  <c r="B62" i="12"/>
  <c r="C62" i="12" s="1"/>
  <c r="B61" i="12"/>
  <c r="C61" i="12" s="1"/>
  <c r="B60" i="12"/>
  <c r="C60" i="12" s="1"/>
  <c r="B59" i="12"/>
  <c r="C59" i="12" s="1"/>
  <c r="B58" i="12"/>
  <c r="C58" i="12" s="1"/>
  <c r="B57" i="12"/>
  <c r="C57" i="12" s="1"/>
  <c r="B56" i="12"/>
  <c r="C56" i="12" s="1"/>
  <c r="B55" i="12"/>
  <c r="C55" i="12" s="1"/>
  <c r="B54" i="12"/>
  <c r="C54" i="12" s="1"/>
  <c r="B53" i="12"/>
  <c r="C53" i="12" s="1"/>
  <c r="B52" i="12"/>
  <c r="C52" i="12" s="1"/>
  <c r="B51" i="12"/>
  <c r="C51" i="12" s="1"/>
  <c r="B50" i="12"/>
  <c r="C50" i="12" s="1"/>
  <c r="B49" i="12"/>
  <c r="C49" i="12" s="1"/>
  <c r="B48" i="12"/>
  <c r="C48" i="12" s="1"/>
  <c r="B47" i="12"/>
  <c r="C47" i="12" s="1"/>
  <c r="B46" i="12"/>
  <c r="C46" i="12" s="1"/>
  <c r="B45" i="12"/>
  <c r="C45" i="12" s="1"/>
  <c r="B44" i="12"/>
  <c r="C44" i="12" s="1"/>
  <c r="B43" i="12"/>
  <c r="C43" i="12" s="1"/>
  <c r="B42" i="12"/>
  <c r="C42" i="12" s="1"/>
  <c r="B41" i="12"/>
  <c r="C41" i="12" s="1"/>
  <c r="B40" i="12"/>
  <c r="C40" i="12" s="1"/>
  <c r="C39" i="12"/>
  <c r="B39" i="12"/>
  <c r="B38" i="12"/>
  <c r="C38" i="12" s="1"/>
  <c r="B37" i="12"/>
  <c r="C37" i="12" s="1"/>
  <c r="B36" i="12"/>
  <c r="C36" i="12" s="1"/>
  <c r="B35" i="12"/>
  <c r="C35" i="12" s="1"/>
  <c r="B34" i="12"/>
  <c r="C34" i="12" s="1"/>
  <c r="B33" i="12"/>
  <c r="C33" i="12" s="1"/>
  <c r="B32" i="12"/>
  <c r="C32" i="12" s="1"/>
  <c r="B31" i="12"/>
  <c r="C31" i="12" s="1"/>
  <c r="B30" i="12"/>
  <c r="C30" i="12" s="1"/>
  <c r="B29" i="12"/>
  <c r="C29" i="12" s="1"/>
  <c r="B28" i="12"/>
  <c r="C28" i="12" s="1"/>
  <c r="B27" i="12"/>
  <c r="C27" i="12" s="1"/>
  <c r="B26" i="12"/>
  <c r="C26" i="12" s="1"/>
  <c r="B25" i="12"/>
  <c r="C25" i="12" s="1"/>
  <c r="B24" i="12"/>
  <c r="C24" i="12" s="1"/>
  <c r="B23" i="12"/>
  <c r="C23" i="12" s="1"/>
  <c r="B22" i="12"/>
  <c r="C22" i="12" s="1"/>
  <c r="C21" i="12"/>
  <c r="B21" i="12"/>
  <c r="B20" i="12"/>
  <c r="C20" i="12" s="1"/>
  <c r="B19" i="12"/>
  <c r="C19" i="12" s="1"/>
  <c r="B18" i="12"/>
  <c r="C18" i="12" s="1"/>
  <c r="B17" i="12"/>
  <c r="C17" i="12" s="1"/>
  <c r="B16" i="12"/>
  <c r="C16" i="12" s="1"/>
  <c r="B15" i="12"/>
  <c r="C15" i="12" s="1"/>
  <c r="B14" i="12"/>
  <c r="C14" i="12" s="1"/>
  <c r="C13" i="12"/>
  <c r="B13" i="12"/>
  <c r="B12" i="12"/>
  <c r="C12" i="12" s="1"/>
  <c r="B11" i="12"/>
  <c r="C11" i="12" s="1"/>
  <c r="I4" i="12"/>
  <c r="B100" i="9"/>
  <c r="C100" i="9" s="1"/>
  <c r="B99" i="9"/>
  <c r="C99" i="9" s="1"/>
  <c r="B98" i="9"/>
  <c r="C98" i="9" s="1"/>
  <c r="B97" i="9"/>
  <c r="C97" i="9" s="1"/>
  <c r="B96" i="9"/>
  <c r="C96" i="9" s="1"/>
  <c r="B95" i="9"/>
  <c r="C95" i="9" s="1"/>
  <c r="B94" i="9"/>
  <c r="C94" i="9" s="1"/>
  <c r="B93" i="9"/>
  <c r="C93" i="9" s="1"/>
  <c r="B92" i="9"/>
  <c r="C92" i="9" s="1"/>
  <c r="B91" i="9"/>
  <c r="C91" i="9" s="1"/>
  <c r="B90" i="9"/>
  <c r="C90" i="9" s="1"/>
  <c r="B89" i="9"/>
  <c r="C89" i="9" s="1"/>
  <c r="B88" i="9"/>
  <c r="C88" i="9" s="1"/>
  <c r="B87" i="9"/>
  <c r="C87" i="9" s="1"/>
  <c r="B86" i="9"/>
  <c r="C86" i="9" s="1"/>
  <c r="B85" i="9"/>
  <c r="C85" i="9" s="1"/>
  <c r="B84" i="9"/>
  <c r="C84" i="9" s="1"/>
  <c r="B83" i="9"/>
  <c r="C83" i="9" s="1"/>
  <c r="B82" i="9"/>
  <c r="C82" i="9" s="1"/>
  <c r="B81" i="9"/>
  <c r="C81" i="9" s="1"/>
  <c r="B80" i="9"/>
  <c r="C80" i="9" s="1"/>
  <c r="B79" i="9"/>
  <c r="C79" i="9" s="1"/>
  <c r="B78" i="9"/>
  <c r="C78" i="9" s="1"/>
  <c r="B77" i="9"/>
  <c r="C77" i="9" s="1"/>
  <c r="B76" i="9"/>
  <c r="C76" i="9" s="1"/>
  <c r="B75" i="9"/>
  <c r="C75" i="9" s="1"/>
  <c r="C74" i="9"/>
  <c r="B74" i="9"/>
  <c r="B73" i="9"/>
  <c r="C73" i="9" s="1"/>
  <c r="B72" i="9"/>
  <c r="C72" i="9" s="1"/>
  <c r="B71" i="9"/>
  <c r="C71" i="9" s="1"/>
  <c r="B70" i="9"/>
  <c r="C70" i="9" s="1"/>
  <c r="B69" i="9"/>
  <c r="C69" i="9" s="1"/>
  <c r="B68" i="9"/>
  <c r="C68" i="9" s="1"/>
  <c r="B67" i="9"/>
  <c r="C67" i="9" s="1"/>
  <c r="B66" i="9"/>
  <c r="C66" i="9" s="1"/>
  <c r="B65" i="9"/>
  <c r="C65" i="9" s="1"/>
  <c r="B64" i="9"/>
  <c r="C64" i="9" s="1"/>
  <c r="B63" i="9"/>
  <c r="C63" i="9" s="1"/>
  <c r="B62" i="9"/>
  <c r="C62" i="9" s="1"/>
  <c r="C61" i="9"/>
  <c r="B61" i="9"/>
  <c r="B60" i="9"/>
  <c r="C60" i="9" s="1"/>
  <c r="B59" i="9"/>
  <c r="C59" i="9" s="1"/>
  <c r="B58" i="9"/>
  <c r="C58" i="9" s="1"/>
  <c r="B57" i="9"/>
  <c r="C57" i="9" s="1"/>
  <c r="B56" i="9"/>
  <c r="C56" i="9" s="1"/>
  <c r="B55" i="9"/>
  <c r="C55" i="9" s="1"/>
  <c r="B54" i="9"/>
  <c r="C54" i="9" s="1"/>
  <c r="B53" i="9"/>
  <c r="C53" i="9" s="1"/>
  <c r="B52" i="9"/>
  <c r="C52" i="9" s="1"/>
  <c r="B51" i="9"/>
  <c r="C51" i="9" s="1"/>
  <c r="B50" i="9"/>
  <c r="C50" i="9" s="1"/>
  <c r="B49" i="9"/>
  <c r="C49" i="9" s="1"/>
  <c r="B48" i="9"/>
  <c r="C48" i="9" s="1"/>
  <c r="B47" i="9"/>
  <c r="C47" i="9" s="1"/>
  <c r="B46" i="9"/>
  <c r="C46" i="9" s="1"/>
  <c r="B45" i="9"/>
  <c r="C45" i="9" s="1"/>
  <c r="B44" i="9"/>
  <c r="C44" i="9" s="1"/>
  <c r="B43" i="9"/>
  <c r="C43" i="9" s="1"/>
  <c r="B42" i="9"/>
  <c r="C42" i="9" s="1"/>
  <c r="B41" i="9"/>
  <c r="C41" i="9" s="1"/>
  <c r="B40" i="9"/>
  <c r="C40" i="9" s="1"/>
  <c r="B39" i="9"/>
  <c r="C39" i="9" s="1"/>
  <c r="B38" i="9"/>
  <c r="C38" i="9" s="1"/>
  <c r="B37" i="9"/>
  <c r="C37" i="9" s="1"/>
  <c r="B36" i="9"/>
  <c r="C36" i="9" s="1"/>
  <c r="B35" i="9"/>
  <c r="C35" i="9" s="1"/>
  <c r="B34" i="9"/>
  <c r="C34" i="9" s="1"/>
  <c r="B33" i="9"/>
  <c r="C33" i="9" s="1"/>
  <c r="B32" i="9"/>
  <c r="C32" i="9" s="1"/>
  <c r="B31" i="9"/>
  <c r="C31" i="9" s="1"/>
  <c r="B30" i="9"/>
  <c r="C30" i="9" s="1"/>
  <c r="B29" i="9"/>
  <c r="C29" i="9" s="1"/>
  <c r="B28" i="9"/>
  <c r="C28" i="9" s="1"/>
  <c r="B27" i="9"/>
  <c r="C27" i="9" s="1"/>
  <c r="B26" i="9"/>
  <c r="C26" i="9" s="1"/>
  <c r="B25" i="9"/>
  <c r="C25" i="9" s="1"/>
  <c r="B24" i="9"/>
  <c r="C24" i="9" s="1"/>
  <c r="B23" i="9"/>
  <c r="C23" i="9" s="1"/>
  <c r="B22" i="9"/>
  <c r="C22" i="9" s="1"/>
  <c r="B21" i="9"/>
  <c r="C21" i="9" s="1"/>
  <c r="B20" i="9"/>
  <c r="C20" i="9" s="1"/>
  <c r="B19" i="9"/>
  <c r="C19" i="9" s="1"/>
  <c r="B18" i="9"/>
  <c r="C18" i="9" s="1"/>
  <c r="B17" i="9"/>
  <c r="C17" i="9" s="1"/>
  <c r="B16" i="9"/>
  <c r="C16" i="9" s="1"/>
  <c r="B15" i="9"/>
  <c r="C15" i="9" s="1"/>
  <c r="B14" i="9"/>
  <c r="C14" i="9" s="1"/>
  <c r="B13" i="9"/>
  <c r="C13" i="9" s="1"/>
  <c r="B12" i="9"/>
  <c r="C12" i="9" s="1"/>
  <c r="B11" i="9"/>
  <c r="C11" i="9" s="1"/>
  <c r="B10" i="9"/>
  <c r="C10" i="9" s="1"/>
  <c r="B100" i="8"/>
  <c r="C100" i="8" s="1"/>
  <c r="B99" i="8"/>
  <c r="C99" i="8" s="1"/>
  <c r="B98" i="8"/>
  <c r="C98" i="8" s="1"/>
  <c r="B97" i="8"/>
  <c r="C97" i="8" s="1"/>
  <c r="B96" i="8"/>
  <c r="C96" i="8" s="1"/>
  <c r="B95" i="8"/>
  <c r="C95" i="8" s="1"/>
  <c r="B94" i="8"/>
  <c r="C94" i="8" s="1"/>
  <c r="B93" i="8"/>
  <c r="C93" i="8" s="1"/>
  <c r="B92" i="8"/>
  <c r="C92" i="8" s="1"/>
  <c r="B91" i="8"/>
  <c r="C91" i="8" s="1"/>
  <c r="B90" i="8"/>
  <c r="C90" i="8" s="1"/>
  <c r="B89" i="8"/>
  <c r="C89" i="8" s="1"/>
  <c r="B88" i="8"/>
  <c r="C88" i="8" s="1"/>
  <c r="B87" i="8"/>
  <c r="C87" i="8" s="1"/>
  <c r="B86" i="8"/>
  <c r="C86" i="8" s="1"/>
  <c r="B85" i="8"/>
  <c r="C85" i="8" s="1"/>
  <c r="B84" i="8"/>
  <c r="C84" i="8" s="1"/>
  <c r="B83" i="8"/>
  <c r="C83" i="8" s="1"/>
  <c r="B82" i="8"/>
  <c r="C82" i="8" s="1"/>
  <c r="B81" i="8"/>
  <c r="C81" i="8" s="1"/>
  <c r="B80" i="8"/>
  <c r="C80" i="8" s="1"/>
  <c r="B79" i="8"/>
  <c r="C79" i="8" s="1"/>
  <c r="B78" i="8"/>
  <c r="C78" i="8" s="1"/>
  <c r="B77" i="8"/>
  <c r="C77" i="8" s="1"/>
  <c r="B76" i="8"/>
  <c r="C76" i="8" s="1"/>
  <c r="B75" i="8"/>
  <c r="C75" i="8" s="1"/>
  <c r="B74" i="8"/>
  <c r="C74" i="8" s="1"/>
  <c r="B73" i="8"/>
  <c r="C73" i="8" s="1"/>
  <c r="B72" i="8"/>
  <c r="C72" i="8" s="1"/>
  <c r="B71" i="8"/>
  <c r="C71" i="8" s="1"/>
  <c r="B70" i="8"/>
  <c r="C70" i="8" s="1"/>
  <c r="B68" i="8"/>
  <c r="C68" i="8" s="1"/>
  <c r="B67" i="8"/>
  <c r="C67" i="8" s="1"/>
  <c r="B66" i="8"/>
  <c r="C66" i="8" s="1"/>
  <c r="B65" i="8"/>
  <c r="C65" i="8" s="1"/>
  <c r="B64" i="8"/>
  <c r="C64" i="8" s="1"/>
  <c r="B63" i="8"/>
  <c r="C63" i="8" s="1"/>
  <c r="B62" i="8"/>
  <c r="C62" i="8" s="1"/>
  <c r="B61" i="8"/>
  <c r="C61" i="8" s="1"/>
  <c r="B60" i="8"/>
  <c r="C60" i="8" s="1"/>
  <c r="B59" i="8"/>
  <c r="C59" i="8" s="1"/>
  <c r="B58" i="8"/>
  <c r="C58" i="8" s="1"/>
  <c r="B57" i="8"/>
  <c r="C57" i="8" s="1"/>
  <c r="B56" i="8"/>
  <c r="C56" i="8" s="1"/>
  <c r="B55" i="8"/>
  <c r="C55" i="8" s="1"/>
  <c r="B54" i="8"/>
  <c r="C54" i="8" s="1"/>
  <c r="B53" i="8"/>
  <c r="C53" i="8" s="1"/>
  <c r="B52" i="8"/>
  <c r="C52" i="8" s="1"/>
  <c r="B51" i="8"/>
  <c r="C51" i="8" s="1"/>
  <c r="B50" i="8"/>
  <c r="C50" i="8" s="1"/>
  <c r="B49" i="8"/>
  <c r="C49" i="8" s="1"/>
  <c r="B48" i="8"/>
  <c r="C48" i="8" s="1"/>
  <c r="B47" i="8"/>
  <c r="C47" i="8" s="1"/>
  <c r="B46" i="8"/>
  <c r="C46" i="8" s="1"/>
  <c r="B45" i="8"/>
  <c r="C45" i="8" s="1"/>
  <c r="B44" i="8"/>
  <c r="C44" i="8" s="1"/>
  <c r="B43" i="8"/>
  <c r="C43" i="8" s="1"/>
  <c r="B42" i="8"/>
  <c r="C42" i="8" s="1"/>
  <c r="B41" i="8"/>
  <c r="C41" i="8" s="1"/>
  <c r="B40" i="8"/>
  <c r="C40" i="8" s="1"/>
  <c r="B39" i="8"/>
  <c r="C39" i="8" s="1"/>
  <c r="B38" i="8"/>
  <c r="C38" i="8" s="1"/>
  <c r="B37" i="8"/>
  <c r="C37" i="8" s="1"/>
  <c r="B36" i="8"/>
  <c r="C36" i="8" s="1"/>
  <c r="B35" i="8"/>
  <c r="C35" i="8" s="1"/>
  <c r="B34" i="8"/>
  <c r="C34" i="8" s="1"/>
  <c r="B33" i="8"/>
  <c r="C33" i="8" s="1"/>
  <c r="B32" i="8"/>
  <c r="C32" i="8" s="1"/>
  <c r="B31" i="8"/>
  <c r="C31" i="8" s="1"/>
  <c r="B30" i="8"/>
  <c r="C30" i="8" s="1"/>
  <c r="B29" i="8"/>
  <c r="C29" i="8" s="1"/>
  <c r="B28" i="8"/>
  <c r="C28" i="8" s="1"/>
  <c r="B27" i="8"/>
  <c r="C27" i="8" s="1"/>
  <c r="B26" i="8"/>
  <c r="C26" i="8" s="1"/>
  <c r="B25" i="8"/>
  <c r="C25" i="8" s="1"/>
  <c r="B24" i="8"/>
  <c r="C24" i="8" s="1"/>
  <c r="B23" i="8"/>
  <c r="C23" i="8" s="1"/>
  <c r="B22" i="8"/>
  <c r="C22" i="8" s="1"/>
  <c r="B21" i="8"/>
  <c r="C21" i="8" s="1"/>
  <c r="B20" i="8"/>
  <c r="C20" i="8" s="1"/>
  <c r="B19" i="8"/>
  <c r="C19" i="8" s="1"/>
  <c r="B18" i="8"/>
  <c r="C18" i="8" s="1"/>
  <c r="B17" i="8"/>
  <c r="C17" i="8" s="1"/>
  <c r="B16" i="8"/>
  <c r="C16" i="8" s="1"/>
  <c r="B15" i="8"/>
  <c r="C15" i="8" s="1"/>
  <c r="B14" i="8"/>
  <c r="C14" i="8" s="1"/>
  <c r="C13" i="8"/>
  <c r="B12" i="8"/>
  <c r="C12" i="8" s="1"/>
  <c r="B11" i="8"/>
  <c r="C11" i="8" s="1"/>
  <c r="C10" i="8"/>
  <c r="C3" i="3" l="1"/>
  <c r="M3" i="13"/>
  <c r="I4" i="13"/>
  <c r="F16" i="3" s="1"/>
  <c r="C102" i="13"/>
  <c r="M4" i="13"/>
  <c r="M5" i="13" s="1"/>
  <c r="M3" i="12"/>
  <c r="C102" i="12"/>
  <c r="E16" i="3"/>
  <c r="M4" i="12"/>
  <c r="M3" i="9"/>
  <c r="C101" i="9"/>
  <c r="C101" i="8"/>
  <c r="M5" i="12" l="1"/>
  <c r="I4" i="9"/>
  <c r="D16" i="3" s="1"/>
  <c r="M4" i="9"/>
  <c r="M5" i="9" s="1"/>
  <c r="M6" i="12"/>
  <c r="I3" i="13"/>
  <c r="M6" i="13" s="1"/>
  <c r="D37" i="9"/>
  <c r="D90" i="8"/>
  <c r="D31" i="12"/>
  <c r="D48" i="12"/>
  <c r="D30" i="9"/>
  <c r="D95" i="8"/>
  <c r="D61" i="12"/>
  <c r="D27" i="13"/>
  <c r="D87" i="13"/>
  <c r="D42" i="13"/>
  <c r="D39" i="8"/>
  <c r="D86" i="13"/>
  <c r="D71" i="13"/>
  <c r="D22" i="13"/>
  <c r="D42" i="9"/>
  <c r="D76" i="13"/>
  <c r="D36" i="13"/>
  <c r="D95" i="13"/>
  <c r="D60" i="8"/>
  <c r="D65" i="8"/>
  <c r="D64" i="13"/>
  <c r="D82" i="12"/>
  <c r="D64" i="9"/>
  <c r="D16" i="13"/>
  <c r="D34" i="9"/>
  <c r="D60" i="9"/>
  <c r="D32" i="9"/>
  <c r="D73" i="9"/>
  <c r="D32" i="12"/>
  <c r="D88" i="8"/>
  <c r="D13" i="9"/>
  <c r="D19" i="13"/>
  <c r="D101" i="12"/>
  <c r="D14" i="9"/>
  <c r="D26" i="13"/>
  <c r="D25" i="12"/>
  <c r="D71" i="9"/>
  <c r="D74" i="8"/>
  <c r="D55" i="8"/>
  <c r="D26" i="8"/>
  <c r="D20" i="13"/>
  <c r="D100" i="13"/>
  <c r="D21" i="8"/>
  <c r="D18" i="12"/>
  <c r="D54" i="12"/>
  <c r="D12" i="12"/>
  <c r="D88" i="13"/>
  <c r="D16" i="12"/>
  <c r="D84" i="8"/>
  <c r="D19" i="12"/>
  <c r="D84" i="13"/>
  <c r="D11" i="13"/>
  <c r="D28" i="13"/>
  <c r="D15" i="12"/>
  <c r="D74" i="12"/>
  <c r="D94" i="12"/>
  <c r="D29" i="13"/>
  <c r="D85" i="9"/>
  <c r="D53" i="8"/>
  <c r="D96" i="12"/>
  <c r="D52" i="8"/>
  <c r="D81" i="12"/>
  <c r="D42" i="8"/>
  <c r="D72" i="13"/>
  <c r="D94" i="9"/>
  <c r="D39" i="12"/>
  <c r="D63" i="9"/>
  <c r="D51" i="9"/>
  <c r="D47" i="12"/>
  <c r="D18" i="13"/>
  <c r="D15" i="8"/>
  <c r="D81" i="8"/>
  <c r="D87" i="9"/>
  <c r="D55" i="13"/>
  <c r="D55" i="12"/>
  <c r="D48" i="13"/>
  <c r="D24" i="13"/>
  <c r="D25" i="9"/>
  <c r="D92" i="12"/>
  <c r="D90" i="9"/>
  <c r="D34" i="13"/>
  <c r="D67" i="9"/>
  <c r="D80" i="8"/>
  <c r="D11" i="12"/>
  <c r="D49" i="13"/>
  <c r="D97" i="8"/>
  <c r="D23" i="12"/>
  <c r="D18" i="8"/>
  <c r="D68" i="9"/>
  <c r="D38" i="13"/>
  <c r="D75" i="9"/>
  <c r="D63" i="8"/>
  <c r="D59" i="13"/>
  <c r="D96" i="9"/>
  <c r="D28" i="12"/>
  <c r="D44" i="8"/>
  <c r="D83" i="9"/>
  <c r="D39" i="13"/>
  <c r="D79" i="13"/>
  <c r="D40" i="12"/>
  <c r="D70" i="8"/>
  <c r="D87" i="8"/>
  <c r="D41" i="13"/>
  <c r="D69" i="13"/>
  <c r="D53" i="9"/>
  <c r="D100" i="12"/>
  <c r="C3" i="12"/>
  <c r="D38" i="8"/>
  <c r="D61" i="8"/>
  <c r="D101" i="13"/>
  <c r="D24" i="8"/>
  <c r="D73" i="13"/>
  <c r="D59" i="12"/>
  <c r="D61" i="13"/>
  <c r="D76" i="12"/>
  <c r="D45" i="12"/>
  <c r="D41" i="12"/>
  <c r="D30" i="8"/>
  <c r="D27" i="8"/>
  <c r="D46" i="13"/>
  <c r="D90" i="12"/>
  <c r="D36" i="9"/>
  <c r="D65" i="9"/>
  <c r="D93" i="8"/>
  <c r="D99" i="12"/>
  <c r="D84" i="12"/>
  <c r="D54" i="13"/>
  <c r="D12" i="9"/>
  <c r="D19" i="8"/>
  <c r="D44" i="12"/>
  <c r="D33" i="9"/>
  <c r="D91" i="9"/>
  <c r="D78" i="13"/>
  <c r="D35" i="8"/>
  <c r="D59" i="8"/>
  <c r="D53" i="13"/>
  <c r="D47" i="13"/>
  <c r="D65" i="12"/>
  <c r="D65" i="13"/>
  <c r="D19" i="9"/>
  <c r="D93" i="9"/>
  <c r="D60" i="13"/>
  <c r="D99" i="9"/>
  <c r="D34" i="8"/>
  <c r="D85" i="13"/>
  <c r="D33" i="13"/>
  <c r="D43" i="8"/>
  <c r="D24" i="12"/>
  <c r="D54" i="9"/>
  <c r="D62" i="12"/>
  <c r="D78" i="9"/>
  <c r="D45" i="13"/>
  <c r="D68" i="12"/>
  <c r="D88" i="9"/>
  <c r="D70" i="13"/>
  <c r="D13" i="8"/>
  <c r="D29" i="12"/>
  <c r="D33" i="8"/>
  <c r="D57" i="13"/>
  <c r="D28" i="9"/>
  <c r="D14" i="12"/>
  <c r="D59" i="9"/>
  <c r="D82" i="13"/>
  <c r="D98" i="8"/>
  <c r="D80" i="12"/>
  <c r="D38" i="9"/>
  <c r="D29" i="9"/>
  <c r="D89" i="13"/>
  <c r="D87" i="12"/>
  <c r="D30" i="13"/>
  <c r="D30" i="12"/>
  <c r="D50" i="12"/>
  <c r="D77" i="8"/>
  <c r="D20" i="9"/>
  <c r="D42" i="12"/>
  <c r="D55" i="9"/>
  <c r="D31" i="9"/>
  <c r="D89" i="12"/>
  <c r="D46" i="12"/>
  <c r="D57" i="9"/>
  <c r="D35" i="13"/>
  <c r="D37" i="8"/>
  <c r="D96" i="13"/>
  <c r="D92" i="8"/>
  <c r="D37" i="13"/>
  <c r="D39" i="9"/>
  <c r="D11" i="9"/>
  <c r="D15" i="13"/>
  <c r="D51" i="12"/>
  <c r="D61" i="9"/>
  <c r="D44" i="9"/>
  <c r="D86" i="9"/>
  <c r="D22" i="8"/>
  <c r="D60" i="12"/>
  <c r="D20" i="12"/>
  <c r="D48" i="9"/>
  <c r="D49" i="8"/>
  <c r="D35" i="9"/>
  <c r="D78" i="8"/>
  <c r="D58" i="9"/>
  <c r="D22" i="12"/>
  <c r="D12" i="8"/>
  <c r="D36" i="8"/>
  <c r="D40" i="13"/>
  <c r="D92" i="13"/>
  <c r="D21" i="13"/>
  <c r="D11" i="8"/>
  <c r="D14" i="8"/>
  <c r="D40" i="9"/>
  <c r="D56" i="12"/>
  <c r="D24" i="9"/>
  <c r="D16" i="9"/>
  <c r="D27" i="9"/>
  <c r="D57" i="12"/>
  <c r="D35" i="12"/>
  <c r="D67" i="8"/>
  <c r="D47" i="8"/>
  <c r="D85" i="8"/>
  <c r="D100" i="8"/>
  <c r="D52" i="13"/>
  <c r="D72" i="8"/>
  <c r="D79" i="8"/>
  <c r="D79" i="9"/>
  <c r="D62" i="13"/>
  <c r="D91" i="12"/>
  <c r="D43" i="13"/>
  <c r="D68" i="13"/>
  <c r="D31" i="8"/>
  <c r="D79" i="12"/>
  <c r="D80" i="13"/>
  <c r="D13" i="12"/>
  <c r="D45" i="8"/>
  <c r="D100" i="9"/>
  <c r="D17" i="8"/>
  <c r="D29" i="8"/>
  <c r="D75" i="8"/>
  <c r="D83" i="8"/>
  <c r="D93" i="13"/>
  <c r="D32" i="8"/>
  <c r="D13" i="13"/>
  <c r="D16" i="8"/>
  <c r="D50" i="8"/>
  <c r="D92" i="9"/>
  <c r="D98" i="9"/>
  <c r="D56" i="13"/>
  <c r="D72" i="9"/>
  <c r="D67" i="12"/>
  <c r="D40" i="8"/>
  <c r="D43" i="9"/>
  <c r="D17" i="13"/>
  <c r="D76" i="8"/>
  <c r="D52" i="12"/>
  <c r="D43" i="12"/>
  <c r="D98" i="12"/>
  <c r="D75" i="13"/>
  <c r="D69" i="12"/>
  <c r="D26" i="12"/>
  <c r="D20" i="8"/>
  <c r="D53" i="12"/>
  <c r="D58" i="8"/>
  <c r="D81" i="9"/>
  <c r="D23" i="9"/>
  <c r="D46" i="8"/>
  <c r="D28" i="8"/>
  <c r="D23" i="8"/>
  <c r="D81" i="13"/>
  <c r="D22" i="9"/>
  <c r="D36" i="12"/>
  <c r="D12" i="13"/>
  <c r="D18" i="9"/>
  <c r="D97" i="12"/>
  <c r="D23" i="13"/>
  <c r="D62" i="8"/>
  <c r="D49" i="12"/>
  <c r="D77" i="12"/>
  <c r="D95" i="9"/>
  <c r="D89" i="9"/>
  <c r="D33" i="12"/>
  <c r="D94" i="8"/>
  <c r="D85" i="12"/>
  <c r="D80" i="9"/>
  <c r="D50" i="9"/>
  <c r="D86" i="12"/>
  <c r="D99" i="8"/>
  <c r="D67" i="13"/>
  <c r="D17" i="12"/>
  <c r="D45" i="9"/>
  <c r="D41" i="8"/>
  <c r="D21" i="9"/>
  <c r="D89" i="8"/>
  <c r="D49" i="9"/>
  <c r="D34" i="12"/>
  <c r="D58" i="13"/>
  <c r="D37" i="12"/>
  <c r="D71" i="12"/>
  <c r="D83" i="12"/>
  <c r="D66" i="9"/>
  <c r="D58" i="12"/>
  <c r="D70" i="12"/>
  <c r="D54" i="8"/>
  <c r="C3" i="13"/>
  <c r="D72" i="12"/>
  <c r="D77" i="13"/>
  <c r="D91" i="8"/>
  <c r="D90" i="13"/>
  <c r="D98" i="13"/>
  <c r="D96" i="8"/>
  <c r="D82" i="9"/>
  <c r="D97" i="13"/>
  <c r="D73" i="12"/>
  <c r="D64" i="8"/>
  <c r="D64" i="12"/>
  <c r="D25" i="8"/>
  <c r="D83" i="13"/>
  <c r="D73" i="8"/>
  <c r="D51" i="13"/>
  <c r="D97" i="9"/>
  <c r="D91" i="13"/>
  <c r="D86" i="8"/>
  <c r="D25" i="13"/>
  <c r="D94" i="13"/>
  <c r="D27" i="12"/>
  <c r="D21" i="12"/>
  <c r="D66" i="12"/>
  <c r="D71" i="8"/>
  <c r="D95" i="12"/>
  <c r="D69" i="9"/>
  <c r="D56" i="8"/>
  <c r="D82" i="8"/>
  <c r="C3" i="9"/>
  <c r="D46" i="9"/>
  <c r="D62" i="9"/>
  <c r="D51" i="8"/>
  <c r="D99" i="13"/>
  <c r="D93" i="12"/>
  <c r="D63" i="12"/>
  <c r="D78" i="12"/>
  <c r="D44" i="13"/>
  <c r="D10" i="8"/>
  <c r="D63" i="13"/>
  <c r="D74" i="13"/>
  <c r="D17" i="9"/>
  <c r="D47" i="9"/>
  <c r="D66" i="13"/>
  <c r="D68" i="8"/>
  <c r="D88" i="12"/>
  <c r="D14" i="13"/>
  <c r="D84" i="9"/>
  <c r="D41" i="9"/>
  <c r="D76" i="9"/>
  <c r="D38" i="12"/>
  <c r="D31" i="13"/>
  <c r="D15" i="9"/>
  <c r="D50" i="13"/>
  <c r="D74" i="9"/>
  <c r="D66" i="8"/>
  <c r="D70" i="9"/>
  <c r="D77" i="9"/>
  <c r="D57" i="8"/>
  <c r="D48" i="8"/>
  <c r="D52" i="9"/>
  <c r="D32" i="13"/>
  <c r="D56" i="9"/>
  <c r="D75" i="12"/>
  <c r="D26" i="9"/>
  <c r="C6" i="8"/>
  <c r="D10" i="9"/>
  <c r="D10" i="12"/>
  <c r="D10" i="13"/>
  <c r="C5" i="12" l="1"/>
  <c r="I5" i="12" s="1"/>
  <c r="I6" i="12" s="1"/>
  <c r="C5" i="9"/>
  <c r="I5" i="9" s="1"/>
  <c r="M6" i="9"/>
  <c r="C5" i="13"/>
  <c r="F17" i="3" s="1"/>
  <c r="F18" i="3" s="1"/>
  <c r="F5" i="3" s="1"/>
  <c r="E17" i="3"/>
  <c r="E5" i="3" s="1"/>
  <c r="C17" i="3"/>
  <c r="D17" i="3" l="1"/>
  <c r="D18" i="3" s="1"/>
  <c r="I5" i="13"/>
  <c r="I6" i="13" s="1"/>
</calcChain>
</file>

<file path=xl/sharedStrings.xml><?xml version="1.0" encoding="utf-8"?>
<sst xmlns="http://schemas.openxmlformats.org/spreadsheetml/2006/main" count="541" uniqueCount="435">
  <si>
    <t>Verslagjaar</t>
  </si>
  <si>
    <t>(1)</t>
  </si>
  <si>
    <t>(2)</t>
  </si>
  <si>
    <t>(3a) = (1) &gt; (2)</t>
  </si>
  <si>
    <t>(3b) = (2) &gt; (1)</t>
  </si>
  <si>
    <t>Drempelbedrag</t>
  </si>
  <si>
    <t>Kwartaalcijfer op dagbasis buiten 's Rijks schatkist aangehouden middelen</t>
  </si>
  <si>
    <t>Ruimte onder het drempelbedrag</t>
  </si>
  <si>
    <t>Overschrijding van het drempelbedrag</t>
  </si>
  <si>
    <t>(1) Berekening drempelbedrag</t>
  </si>
  <si>
    <t>(4a)</t>
  </si>
  <si>
    <t>Begrotingstotaal verslagjaar</t>
  </si>
  <si>
    <t>(4b)</t>
  </si>
  <si>
    <t>Het deel van het begrotingstotaal dat kleiner of gelijk is aan € 500 miljoen</t>
  </si>
  <si>
    <t>(4c)</t>
  </si>
  <si>
    <t>Het deel van het begrotingstotaal dat de € 500 miljoen te boven gaat</t>
  </si>
  <si>
    <t>(2) Berekening kwartaalcijfer op dagbasis buiten 's Rijks schatkist aangehouden middelen</t>
  </si>
  <si>
    <t>(5a)</t>
  </si>
  <si>
    <t>Som van de per dag buiten 's Rijks schatkist aangehouden middelen (negatieve bedragen tellen als nihil)</t>
  </si>
  <si>
    <t>(5b)</t>
  </si>
  <si>
    <t>Dagen in het kwartaal</t>
  </si>
  <si>
    <t>(2) - (5a) / (5b)</t>
  </si>
  <si>
    <t>Kwartaal 1</t>
  </si>
  <si>
    <t>Kwartaal 2</t>
  </si>
  <si>
    <t>Kwartaal 3</t>
  </si>
  <si>
    <t>Kwartaal 4</t>
  </si>
  <si>
    <t>Datum</t>
  </si>
  <si>
    <t>Contanten</t>
  </si>
  <si>
    <t>omschrijving</t>
  </si>
  <si>
    <t>Bankrekening 1</t>
  </si>
  <si>
    <t>Bankrekening 2</t>
  </si>
  <si>
    <t>Bankrekening 3</t>
  </si>
  <si>
    <t>Bankrekening 4</t>
  </si>
  <si>
    <t>Bankrekening 5</t>
  </si>
  <si>
    <t>Jaar</t>
  </si>
  <si>
    <t>Begrotingstotaal</t>
  </si>
  <si>
    <t>Schrikkeljaar</t>
  </si>
  <si>
    <t>Bankrekening 6</t>
  </si>
  <si>
    <t>Totaal buiten de schatkist</t>
  </si>
  <si>
    <t>Aantal ingevulde dagen</t>
  </si>
  <si>
    <t>Dagen in kwartaal</t>
  </si>
  <si>
    <t>gebruik drempel hele kwartaal</t>
  </si>
  <si>
    <t>Over (+) of onderschrijding (-) per ingevulde dag</t>
  </si>
  <si>
    <t>Gebruik drempelbedrag</t>
  </si>
  <si>
    <t>Totaal gebruik drempelbedrag</t>
  </si>
  <si>
    <t>Gebruik drempelbedrag per dag</t>
  </si>
  <si>
    <t>Gebruik drempelbedrag per ingevulde dag</t>
  </si>
  <si>
    <t>Over (+) of onderschrijding (-) per dag</t>
  </si>
  <si>
    <t>29 feb</t>
  </si>
  <si>
    <t>1 jan</t>
  </si>
  <si>
    <t>2 jan</t>
  </si>
  <si>
    <t>3 jan</t>
  </si>
  <si>
    <t>4 jan</t>
  </si>
  <si>
    <t>5 jan</t>
  </si>
  <si>
    <t>6 jan</t>
  </si>
  <si>
    <t>7 jan</t>
  </si>
  <si>
    <t>8 jan</t>
  </si>
  <si>
    <t>9 jan</t>
  </si>
  <si>
    <t>10 jan</t>
  </si>
  <si>
    <t>11 jan</t>
  </si>
  <si>
    <t>12 jan</t>
  </si>
  <si>
    <t>13 jan</t>
  </si>
  <si>
    <t>14 jan</t>
  </si>
  <si>
    <t>15 jan</t>
  </si>
  <si>
    <t>16 jan</t>
  </si>
  <si>
    <t>17 jan</t>
  </si>
  <si>
    <t>18 jan</t>
  </si>
  <si>
    <t>19 jan</t>
  </si>
  <si>
    <t>20 jan</t>
  </si>
  <si>
    <t>21 jan</t>
  </si>
  <si>
    <t>22 jan</t>
  </si>
  <si>
    <t>23 jan</t>
  </si>
  <si>
    <t>24 jan</t>
  </si>
  <si>
    <t>25 jan</t>
  </si>
  <si>
    <t>26 jan</t>
  </si>
  <si>
    <t>27 jan</t>
  </si>
  <si>
    <t>28 jan</t>
  </si>
  <si>
    <t>29 jan</t>
  </si>
  <si>
    <t>30 jan</t>
  </si>
  <si>
    <t>31 jan</t>
  </si>
  <si>
    <t>1 feb</t>
  </si>
  <si>
    <t>2 feb</t>
  </si>
  <si>
    <t>3 feb</t>
  </si>
  <si>
    <t>4 feb</t>
  </si>
  <si>
    <t>5 feb</t>
  </si>
  <si>
    <t>6 feb</t>
  </si>
  <si>
    <t>7 feb</t>
  </si>
  <si>
    <t>8 feb</t>
  </si>
  <si>
    <t>9 feb</t>
  </si>
  <si>
    <t>10 feb</t>
  </si>
  <si>
    <t>11 feb</t>
  </si>
  <si>
    <t>12 feb</t>
  </si>
  <si>
    <t>13 feb</t>
  </si>
  <si>
    <t>14 feb</t>
  </si>
  <si>
    <t>15 feb</t>
  </si>
  <si>
    <t>16 feb</t>
  </si>
  <si>
    <t>17 feb</t>
  </si>
  <si>
    <t>18 feb</t>
  </si>
  <si>
    <t>19 feb</t>
  </si>
  <si>
    <t>20 feb</t>
  </si>
  <si>
    <t>21 feb</t>
  </si>
  <si>
    <t>22 feb</t>
  </si>
  <si>
    <t>23 feb</t>
  </si>
  <si>
    <t>24 feb</t>
  </si>
  <si>
    <t>25 feb</t>
  </si>
  <si>
    <t>26 feb</t>
  </si>
  <si>
    <t>27 feb</t>
  </si>
  <si>
    <t>28 feb</t>
  </si>
  <si>
    <t>1 mrt</t>
  </si>
  <si>
    <t>2 mrt</t>
  </si>
  <si>
    <t>3 mrt</t>
  </si>
  <si>
    <t>4 mrt</t>
  </si>
  <si>
    <t>5 mrt</t>
  </si>
  <si>
    <t>6 mrt</t>
  </si>
  <si>
    <t>7 mrt</t>
  </si>
  <si>
    <t>8 mrt</t>
  </si>
  <si>
    <t>9 mrt</t>
  </si>
  <si>
    <t>10 mrt</t>
  </si>
  <si>
    <t>11 mrt</t>
  </si>
  <si>
    <t>12 mrt</t>
  </si>
  <si>
    <t>13 mrt</t>
  </si>
  <si>
    <t>14 mrt</t>
  </si>
  <si>
    <t>15 mrt</t>
  </si>
  <si>
    <t>16 mrt</t>
  </si>
  <si>
    <t>17 mrt</t>
  </si>
  <si>
    <t>18 mrt</t>
  </si>
  <si>
    <t>19 mrt</t>
  </si>
  <si>
    <t>20 mrt</t>
  </si>
  <si>
    <t>21 mrt</t>
  </si>
  <si>
    <t>22 mrt</t>
  </si>
  <si>
    <t>23 mrt</t>
  </si>
  <si>
    <t>24 mrt</t>
  </si>
  <si>
    <t>25 mrt</t>
  </si>
  <si>
    <t>26 mrt</t>
  </si>
  <si>
    <t>27 mrt</t>
  </si>
  <si>
    <t>28 mrt</t>
  </si>
  <si>
    <t>29 mrt</t>
  </si>
  <si>
    <t>30 mrt</t>
  </si>
  <si>
    <t>31 mrt</t>
  </si>
  <si>
    <t>1 apr</t>
  </si>
  <si>
    <t>2 apr</t>
  </si>
  <si>
    <t>3 apr</t>
  </si>
  <si>
    <t>4 apr</t>
  </si>
  <si>
    <t>5 apr</t>
  </si>
  <si>
    <t>6 apr</t>
  </si>
  <si>
    <t>7 apr</t>
  </si>
  <si>
    <t>8 apr</t>
  </si>
  <si>
    <t>9 apr</t>
  </si>
  <si>
    <t>10 apr</t>
  </si>
  <si>
    <t>11 apr</t>
  </si>
  <si>
    <t>12 apr</t>
  </si>
  <si>
    <t>13 apr</t>
  </si>
  <si>
    <t>14 apr</t>
  </si>
  <si>
    <t>15 apr</t>
  </si>
  <si>
    <t>16 apr</t>
  </si>
  <si>
    <t>17 apr</t>
  </si>
  <si>
    <t>18 apr</t>
  </si>
  <si>
    <t>19 apr</t>
  </si>
  <si>
    <t>20 apr</t>
  </si>
  <si>
    <t>21 apr</t>
  </si>
  <si>
    <t>22 apr</t>
  </si>
  <si>
    <t>23 apr</t>
  </si>
  <si>
    <t>24 apr</t>
  </si>
  <si>
    <t>25 apr</t>
  </si>
  <si>
    <t>26 apr</t>
  </si>
  <si>
    <t>27 apr</t>
  </si>
  <si>
    <t>28 apr</t>
  </si>
  <si>
    <t>29 apr</t>
  </si>
  <si>
    <t>30 apr</t>
  </si>
  <si>
    <t>1 mei</t>
  </si>
  <si>
    <t>2 mei</t>
  </si>
  <si>
    <t>3 mei</t>
  </si>
  <si>
    <t>4 mei</t>
  </si>
  <si>
    <t>5 mei</t>
  </si>
  <si>
    <t>6 mei</t>
  </si>
  <si>
    <t>7 mei</t>
  </si>
  <si>
    <t>8 mei</t>
  </si>
  <si>
    <t>9 mei</t>
  </si>
  <si>
    <t>10 mei</t>
  </si>
  <si>
    <t>11 mei</t>
  </si>
  <si>
    <t>12 mei</t>
  </si>
  <si>
    <t>13 mei</t>
  </si>
  <si>
    <t>14 mei</t>
  </si>
  <si>
    <t>15 mei</t>
  </si>
  <si>
    <t>16 mei</t>
  </si>
  <si>
    <t>17 mei</t>
  </si>
  <si>
    <t>18 mei</t>
  </si>
  <si>
    <t>19 mei</t>
  </si>
  <si>
    <t>20 mei</t>
  </si>
  <si>
    <t>21 mei</t>
  </si>
  <si>
    <t>22 mei</t>
  </si>
  <si>
    <t>23 mei</t>
  </si>
  <si>
    <t>24 mei</t>
  </si>
  <si>
    <t>25 mei</t>
  </si>
  <si>
    <t>26 mei</t>
  </si>
  <si>
    <t>27 mei</t>
  </si>
  <si>
    <t>28 mei</t>
  </si>
  <si>
    <t>29 mei</t>
  </si>
  <si>
    <t>30 mei</t>
  </si>
  <si>
    <t>31 mei</t>
  </si>
  <si>
    <t>1 jun</t>
  </si>
  <si>
    <t>2 jun</t>
  </si>
  <si>
    <t>3 jun</t>
  </si>
  <si>
    <t>4 jun</t>
  </si>
  <si>
    <t>5 jun</t>
  </si>
  <si>
    <t>6 jun</t>
  </si>
  <si>
    <t>7 jun</t>
  </si>
  <si>
    <t>8 jun</t>
  </si>
  <si>
    <t>9 jun</t>
  </si>
  <si>
    <t>10 jun</t>
  </si>
  <si>
    <t>11 jun</t>
  </si>
  <si>
    <t>12 jun</t>
  </si>
  <si>
    <t>13 jun</t>
  </si>
  <si>
    <t>14 jun</t>
  </si>
  <si>
    <t>15 jun</t>
  </si>
  <si>
    <t>16 jun</t>
  </si>
  <si>
    <t>17 jun</t>
  </si>
  <si>
    <t>18 jun</t>
  </si>
  <si>
    <t>19 jun</t>
  </si>
  <si>
    <t>20 jun</t>
  </si>
  <si>
    <t>21 jun</t>
  </si>
  <si>
    <t>22 jun</t>
  </si>
  <si>
    <t>23 jun</t>
  </si>
  <si>
    <t>24 jun</t>
  </si>
  <si>
    <t>25 jun</t>
  </si>
  <si>
    <t>26 jun</t>
  </si>
  <si>
    <t>27 jun</t>
  </si>
  <si>
    <t>28 jun</t>
  </si>
  <si>
    <t>29 jun</t>
  </si>
  <si>
    <t>30 jun</t>
  </si>
  <si>
    <t>1 jul</t>
  </si>
  <si>
    <t>2 jul</t>
  </si>
  <si>
    <t>3 jul</t>
  </si>
  <si>
    <t>4 jul</t>
  </si>
  <si>
    <t>5 jul</t>
  </si>
  <si>
    <t>6 jul</t>
  </si>
  <si>
    <t>7 jul</t>
  </si>
  <si>
    <t>8 jul</t>
  </si>
  <si>
    <t>9 jul</t>
  </si>
  <si>
    <t>10 jul</t>
  </si>
  <si>
    <t>11 jul</t>
  </si>
  <si>
    <t>12 jul</t>
  </si>
  <si>
    <t>13 jul</t>
  </si>
  <si>
    <t>14 jul</t>
  </si>
  <si>
    <t>15 jul</t>
  </si>
  <si>
    <t>16 jul</t>
  </si>
  <si>
    <t>17 jul</t>
  </si>
  <si>
    <t>18 jul</t>
  </si>
  <si>
    <t>19 jul</t>
  </si>
  <si>
    <t>20 jul</t>
  </si>
  <si>
    <t>21 jul</t>
  </si>
  <si>
    <t>22 jul</t>
  </si>
  <si>
    <t>23 jul</t>
  </si>
  <si>
    <t>24 jul</t>
  </si>
  <si>
    <t>25 jul</t>
  </si>
  <si>
    <t>26 jul</t>
  </si>
  <si>
    <t>27 jul</t>
  </si>
  <si>
    <t>28 jul</t>
  </si>
  <si>
    <t>29 jul</t>
  </si>
  <si>
    <t>30 jul</t>
  </si>
  <si>
    <t>31 jul</t>
  </si>
  <si>
    <t>1 aug</t>
  </si>
  <si>
    <t>2 aug</t>
  </si>
  <si>
    <t>3 aug</t>
  </si>
  <si>
    <t>4 aug</t>
  </si>
  <si>
    <t>5 aug</t>
  </si>
  <si>
    <t>6 aug</t>
  </si>
  <si>
    <t>7 aug</t>
  </si>
  <si>
    <t>8 aug</t>
  </si>
  <si>
    <t>9 aug</t>
  </si>
  <si>
    <t>10 aug</t>
  </si>
  <si>
    <t>11 aug</t>
  </si>
  <si>
    <t>12 aug</t>
  </si>
  <si>
    <t>13 aug</t>
  </si>
  <si>
    <t>14 aug</t>
  </si>
  <si>
    <t>15 aug</t>
  </si>
  <si>
    <t>16 aug</t>
  </si>
  <si>
    <t>17 aug</t>
  </si>
  <si>
    <t>18 aug</t>
  </si>
  <si>
    <t>19 aug</t>
  </si>
  <si>
    <t>20 aug</t>
  </si>
  <si>
    <t>21 aug</t>
  </si>
  <si>
    <t>22 aug</t>
  </si>
  <si>
    <t>23 aug</t>
  </si>
  <si>
    <t>24 aug</t>
  </si>
  <si>
    <t>25 aug</t>
  </si>
  <si>
    <t>26 aug</t>
  </si>
  <si>
    <t>27 aug</t>
  </si>
  <si>
    <t>28 aug</t>
  </si>
  <si>
    <t>29 aug</t>
  </si>
  <si>
    <t>30 aug</t>
  </si>
  <si>
    <t>31 aug</t>
  </si>
  <si>
    <t>1 sep</t>
  </si>
  <si>
    <t>2 sep</t>
  </si>
  <si>
    <t>3 sep</t>
  </si>
  <si>
    <t>4 sep</t>
  </si>
  <si>
    <t>5 sep</t>
  </si>
  <si>
    <t>6 sep</t>
  </si>
  <si>
    <t>7 sep</t>
  </si>
  <si>
    <t>8 sep</t>
  </si>
  <si>
    <t>9 sep</t>
  </si>
  <si>
    <t>10 sep</t>
  </si>
  <si>
    <t>11 sep</t>
  </si>
  <si>
    <t>12 sep</t>
  </si>
  <si>
    <t>13 sep</t>
  </si>
  <si>
    <t>14 sep</t>
  </si>
  <si>
    <t>15 sep</t>
  </si>
  <si>
    <t>16 sep</t>
  </si>
  <si>
    <t>17 sep</t>
  </si>
  <si>
    <t>18 sep</t>
  </si>
  <si>
    <t>19 sep</t>
  </si>
  <si>
    <t>20 sep</t>
  </si>
  <si>
    <t>21 sep</t>
  </si>
  <si>
    <t>22 sep</t>
  </si>
  <si>
    <t>23 sep</t>
  </si>
  <si>
    <t>24 sep</t>
  </si>
  <si>
    <t>25 sep</t>
  </si>
  <si>
    <t>26 sep</t>
  </si>
  <si>
    <t>27 sep</t>
  </si>
  <si>
    <t>28 sep</t>
  </si>
  <si>
    <t>29 sep</t>
  </si>
  <si>
    <t>30 sep</t>
  </si>
  <si>
    <t>1 okt</t>
  </si>
  <si>
    <t>2 okt</t>
  </si>
  <si>
    <t>3 okt</t>
  </si>
  <si>
    <t>4 okt</t>
  </si>
  <si>
    <t>5 okt</t>
  </si>
  <si>
    <t>6 okt</t>
  </si>
  <si>
    <t>7 okt</t>
  </si>
  <si>
    <t>8 okt</t>
  </si>
  <si>
    <t>9 okt</t>
  </si>
  <si>
    <t>10 okt</t>
  </si>
  <si>
    <t>11 okt</t>
  </si>
  <si>
    <t>12 okt</t>
  </si>
  <si>
    <t>13 okt</t>
  </si>
  <si>
    <t>14 okt</t>
  </si>
  <si>
    <t>15 okt</t>
  </si>
  <si>
    <t>16 okt</t>
  </si>
  <si>
    <t>17 okt</t>
  </si>
  <si>
    <t>18 okt</t>
  </si>
  <si>
    <t>19 okt</t>
  </si>
  <si>
    <t>20 okt</t>
  </si>
  <si>
    <t>21 okt</t>
  </si>
  <si>
    <t>22 okt</t>
  </si>
  <si>
    <t>23 okt</t>
  </si>
  <si>
    <t>24 okt</t>
  </si>
  <si>
    <t>25 okt</t>
  </si>
  <si>
    <t>26 okt</t>
  </si>
  <si>
    <t>27 okt</t>
  </si>
  <si>
    <t>28 okt</t>
  </si>
  <si>
    <t>29 okt</t>
  </si>
  <si>
    <t>30 okt</t>
  </si>
  <si>
    <t>31 okt</t>
  </si>
  <si>
    <t>2 nov</t>
  </si>
  <si>
    <t>3 nov</t>
  </si>
  <si>
    <t>4 nov</t>
  </si>
  <si>
    <t>5 nov</t>
  </si>
  <si>
    <t>6 nov</t>
  </si>
  <si>
    <t>7 nov</t>
  </si>
  <si>
    <t>8 nov</t>
  </si>
  <si>
    <t>9 nov</t>
  </si>
  <si>
    <t>10 nov</t>
  </si>
  <si>
    <t>11 nov</t>
  </si>
  <si>
    <t>12 nov</t>
  </si>
  <si>
    <t>13 nov</t>
  </si>
  <si>
    <t>14 nov</t>
  </si>
  <si>
    <t>15 nov</t>
  </si>
  <si>
    <t>16 nov</t>
  </si>
  <si>
    <t>1 nov</t>
  </si>
  <si>
    <t>17 nov</t>
  </si>
  <si>
    <t>18 nov</t>
  </si>
  <si>
    <t>19 nov</t>
  </si>
  <si>
    <t>20 nov</t>
  </si>
  <si>
    <t>21 nov</t>
  </si>
  <si>
    <t>22 nov</t>
  </si>
  <si>
    <t>23 nov</t>
  </si>
  <si>
    <t>24 nov</t>
  </si>
  <si>
    <t>25 nov</t>
  </si>
  <si>
    <t>26 nov</t>
  </si>
  <si>
    <t>27 nov</t>
  </si>
  <si>
    <t>28 nov</t>
  </si>
  <si>
    <t>29 nov</t>
  </si>
  <si>
    <t>30 nov</t>
  </si>
  <si>
    <t>1 dec</t>
  </si>
  <si>
    <t>2 dec</t>
  </si>
  <si>
    <t>3 dec</t>
  </si>
  <si>
    <t>4 dec</t>
  </si>
  <si>
    <t>5 dec</t>
  </si>
  <si>
    <t>6 dec</t>
  </si>
  <si>
    <t>7 dec</t>
  </si>
  <si>
    <t>8 dec</t>
  </si>
  <si>
    <t>9 dec</t>
  </si>
  <si>
    <t>10 dec</t>
  </si>
  <si>
    <t>11 dec</t>
  </si>
  <si>
    <t>12 dec</t>
  </si>
  <si>
    <t>13 dec</t>
  </si>
  <si>
    <t>14 dec</t>
  </si>
  <si>
    <t>15 dec</t>
  </si>
  <si>
    <t>16 dec</t>
  </si>
  <si>
    <t>17 dec</t>
  </si>
  <si>
    <t>18 dec</t>
  </si>
  <si>
    <t>19 dec</t>
  </si>
  <si>
    <t>20 dec</t>
  </si>
  <si>
    <t>21 dec</t>
  </si>
  <si>
    <t>22 dec</t>
  </si>
  <si>
    <t>23 dec</t>
  </si>
  <si>
    <t>24 dec</t>
  </si>
  <si>
    <t>25 dec</t>
  </si>
  <si>
    <t>26 dec</t>
  </si>
  <si>
    <t>27 dec</t>
  </si>
  <si>
    <t>28 dec</t>
  </si>
  <si>
    <t>29 dec</t>
  </si>
  <si>
    <t>30 dec</t>
  </si>
  <si>
    <t>31 dec</t>
  </si>
  <si>
    <t>Berekening benutting drempelbedrag schatkistbankieren (bedragen x € 1000)</t>
  </si>
  <si>
    <t>Decentrale overheden zijn verplicht om hun overtollige middelen in 's Rijks schatkist aan te houden. Om het dagelijkse kasbeheer te vereenvoudigen is er een drempelbedrag, afhankelijk van het begrotingstotaal, dat buiten de schatkist mag worden gehouden.</t>
  </si>
  <si>
    <t>De benutting van het drempelbedrag wordt berekend als gemiddelde over alle dagen in het kwartaal. Gemiddeld mag een decentrale overheid dus maximaal het drempelbedrag buiten de schatkist hebben gehouden.</t>
  </si>
  <si>
    <t>Introductie</t>
  </si>
  <si>
    <t>Over dit bestand</t>
  </si>
  <si>
    <t>Gebruiksaanwijzing</t>
  </si>
  <si>
    <t>Voor elk kwartaal is een los tabblad. Op het tabblad van kwartaal 1 vult u het begrotingstotaal in (in hele euro's en volgens de definitie in de wet Fido (zoals ook wordt gebruikt voor de kasgeldlimiet). Ook vult u hier het jaar in waarvoor u dit bestand wilt gebruiken.</t>
  </si>
  <si>
    <t>In kolom B wordt per dag het totaal van alle middelen buiten de schatkist berekend. Negatieve dagtotalen tellen mee als nihil voor de berekening van het gemiddelde in kolom C.</t>
  </si>
  <si>
    <t>Bovenaan elk tabblad vindt u het totaal aan middelen dat in het betreffende kwartaal buiten de schatkist is gehouden. Door dit totaal te delen door het aantal dagen in het kwartaal wordt de gemiddelde benutting van het drempelbedrag verkregen.</t>
  </si>
  <si>
    <t>In de kolommen G tot en met S kunt u per dag invullen hoeveel middelen er buiten de schatkist zijn gebleven. De verschillende kolommen kunt u gebruiken voor verschillende categorieën, zoals contant geld, of verschillende bankrekeningen. Voor de berekening gebruikt u de eindstand van de betreffende dag.</t>
  </si>
  <si>
    <t>Als gedurende het kwartaal nog niet alle dagen zijn ingevuld dan is het gemiddelde gebruik over het hele kwartaal geen goede raadgever. Daarom wordt ook het gemiddelde van de tot dan toe ingevulde dagen aangegeven.</t>
  </si>
  <si>
    <t>Voorbeeld jaarrekening</t>
  </si>
  <si>
    <t>Meer informatie</t>
  </si>
  <si>
    <t>Meer informatie over het drempelbedrag en de berekening daarvan is te vinden op de website van het Agentschap.</t>
  </si>
  <si>
    <t>www.schatkistbankieren.nl</t>
  </si>
  <si>
    <t>schatkistbankieren@minfin.nl</t>
  </si>
  <si>
    <t>gebruik drempel in de ingevulde dagen</t>
  </si>
  <si>
    <t>In het besluit begroting en verantwoording (BBV) worden regels opgenomen over het rapporteren over (het gebruik van) het drempelbedrag in de jaarrekening. De wijzigingen in het BBV worden waarschijnlijk in augustus/september 2013 gepubliceerd. Na de wijziging moet In de toelichting bij de balans worden gerapporteerd over het drempelbedrag en het gebruik daarvan in elk kwartaal. In het laatste tabblad is alvast een voorbeeld opgenomen van hoe deze rapportage in de jaarrekening er uit zou kunnen zien. De bedragen (in duizenden) worden automatisch ingevuld op basis van de ingevulde gegevens).</t>
  </si>
  <si>
    <t>Deze excel sheet is bedoeld als voorbeeld voor het bijhouden van het gebruik van het drempelbedrag. Uiteraard blijft de regelgeving (Wet Fido, regeling verplicht schatkistbankieren, BBV) leidend voor de berekening van het (gebruik van) drempelbedrag en de rapportage daarover. Aan het gebruik van deze excel sheet kunnen daarom geen rechten worden ontleend.</t>
  </si>
  <si>
    <t>Het drempelbedrag is gelijk aan 2% van het begrotingstotaal indien het begrotingstotaal lager is dan € 500 miljoen. Indien het begrotingstotaal hoger is dan € 500 miljoen is de drempel gelijk aan € 10 miljoen plus 0,2% van het begrotingstotaal dat de € 500 miljoen te boven gaat. De drempel is nooit lager dan € 1 miljoen.</t>
  </si>
  <si>
    <r>
      <rPr>
        <b/>
        <sz val="10"/>
        <color theme="1"/>
        <rFont val="Calibri"/>
        <family val="2"/>
        <scheme val="minor"/>
      </rPr>
      <t>Tot 1 juli 2021</t>
    </r>
    <r>
      <rPr>
        <sz val="10"/>
        <color theme="1"/>
        <rFont val="Calibri"/>
        <family val="2"/>
        <scheme val="minor"/>
      </rPr>
      <t xml:space="preserve">
(1) = (4b)*0,0075 + (4c)*0,002 met een minimum van €250.000
</t>
    </r>
    <r>
      <rPr>
        <b/>
        <sz val="10"/>
        <color theme="1"/>
        <rFont val="Calibri"/>
        <family val="2"/>
        <scheme val="minor"/>
      </rPr>
      <t>Vanaf 1 juli 2021</t>
    </r>
    <r>
      <rPr>
        <sz val="10"/>
        <color theme="1"/>
        <rFont val="Calibri"/>
        <family val="2"/>
        <scheme val="minor"/>
      </rPr>
      <t xml:space="preserve">
(1) = (4b)*0,02 + (4c)*0,002 met een minimum van €1.000.000 als het begrotingstotaal kleiner of gelijk is aan 500 mln. En als begrotingstotaal groter dan € 500 miljoen is is het drempelbedrag gelijk aan € 10 miljoen, vermeerderd met 0,2% van het deel van het begrotingstotaal dat de € 500 miljoen te boven gaat.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</si>
</sst>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43" formatCode="_ * #,##0.00_ ;_ * \-#,##0.00_ ;_ * &quot;-&quot;??_ ;_ @_ "/>
    <numFmt numFmtId="164" formatCode="_ &quot;€&quot;\ * #,##0_ ;_ &quot;€&quot;\ * \-#,##0_ ;_ &quot;€&quot;\ * &quot;-&quot;??_ ;_ @_ "/>
    <numFmt numFmtId="165" formatCode="_(* #,##0.00_);_(* \(#,##0.00\);_(* &quot;-&quot;??_);_(@_)"/>
    <numFmt numFmtId="166" formatCode="_ * #,##0_ ;_ * \-#,##0_ ;_ * &quot;-&quot;??_ ;_ @_ "/>
    <numFmt numFmtId="167" formatCode="[$-F800]dddd\,\ mmmm\ dd\,\ yyyy"/>
    <numFmt numFmtId="168" formatCode="[Red]_ &quot;€&quot;\ * #,##0_ ;_ &quot;€&quot;\ * \-#,##0_ ;_ &quot;€&quot;\ * &quot;-&quot;_ ;_ @_ "/>
    <numFmt numFmtId="169" formatCode="[$-F800]dddd\,\ mmmm\ dd"/>
    <numFmt numFmtId="170" formatCode="ddd"/>
    <numFmt numFmtId="171" formatCode="00.00.00.000"/>
  </numFmts>
  <fonts count="16" x14ac:knownFonts="1">
    <font>
      <sz val="11"/>
      <color theme="1"/>
      <name val="Verdana"/>
      <family val="2"/>
    </font>
    <font>
      <sz val="11"/>
      <color theme="1"/>
      <name val="Verdana"/>
      <family val="2"/>
    </font>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3"/>
      <name val="Calibri"/>
      <family val="2"/>
      <scheme val="minor"/>
    </font>
    <font>
      <i/>
      <sz val="10"/>
      <color theme="3"/>
      <name val="Calibri"/>
      <family val="2"/>
      <scheme val="minor"/>
    </font>
    <font>
      <sz val="11"/>
      <color theme="3"/>
      <name val="Calibri"/>
      <family val="2"/>
      <scheme val="minor"/>
    </font>
    <font>
      <b/>
      <sz val="12"/>
      <color theme="3"/>
      <name val="Calibri"/>
      <family val="2"/>
      <scheme val="minor"/>
    </font>
    <font>
      <sz val="10"/>
      <name val="Calibri"/>
      <family val="2"/>
      <scheme val="minor"/>
    </font>
    <font>
      <b/>
      <sz val="10"/>
      <color theme="3"/>
      <name val="Calibri"/>
      <family val="2"/>
      <scheme val="minor"/>
    </font>
    <font>
      <b/>
      <sz val="10"/>
      <name val="Calibri"/>
      <family val="2"/>
      <scheme val="minor"/>
    </font>
    <font>
      <b/>
      <sz val="11"/>
      <color theme="3"/>
      <name val="Calibri"/>
      <family val="2"/>
      <scheme val="minor"/>
    </font>
    <font>
      <u/>
      <sz val="11"/>
      <color theme="10"/>
      <name val="Verdana"/>
      <family val="2"/>
    </font>
    <font>
      <u/>
      <sz val="10"/>
      <color theme="10"/>
      <name val="Verdana"/>
      <family val="2"/>
    </font>
  </fonts>
  <fills count="11">
    <fill>
      <patternFill patternType="none"/>
    </fill>
    <fill>
      <patternFill patternType="gray125"/>
    </fill>
    <fill>
      <patternFill patternType="solid">
        <fgColor theme="4"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bgColor indexed="64"/>
      </patternFill>
    </fill>
    <fill>
      <patternFill patternType="gray125">
        <fgColor theme="0" tint="-0.499984740745262"/>
        <bgColor indexed="65"/>
      </patternFill>
    </fill>
    <fill>
      <patternFill patternType="solid">
        <fgColor theme="3"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79998168889431442"/>
        <bgColor indexed="64"/>
      </patternFill>
    </fill>
  </fills>
  <borders count="19">
    <border>
      <left/>
      <right/>
      <top/>
      <bottom/>
      <diagonal/>
    </border>
    <border>
      <left/>
      <right/>
      <top style="thin">
        <color theme="8" tint="-0.24994659260841701"/>
      </top>
      <bottom style="thin">
        <color theme="8" tint="-0.24994659260841701"/>
      </bottom>
      <diagonal/>
    </border>
    <border>
      <left style="thin">
        <color theme="3"/>
      </left>
      <right style="thin">
        <color theme="3"/>
      </right>
      <top style="thin">
        <color theme="3"/>
      </top>
      <bottom style="thin">
        <color theme="3"/>
      </bottom>
      <diagonal/>
    </border>
    <border>
      <left style="thin">
        <color theme="9"/>
      </left>
      <right style="thin">
        <color theme="9"/>
      </right>
      <top style="thin">
        <color theme="9"/>
      </top>
      <bottom style="thin">
        <color theme="9"/>
      </bottom>
      <diagonal/>
    </border>
    <border>
      <left style="thin">
        <color theme="9"/>
      </left>
      <right/>
      <top/>
      <bottom/>
      <diagonal/>
    </border>
    <border>
      <left/>
      <right style="thin">
        <color theme="9"/>
      </right>
      <top/>
      <bottom/>
      <diagonal/>
    </border>
    <border>
      <left style="thin">
        <color theme="0"/>
      </left>
      <right style="thin">
        <color theme="0"/>
      </right>
      <top style="thin">
        <color theme="0"/>
      </top>
      <bottom style="thin">
        <color theme="0"/>
      </bottom>
      <diagonal/>
    </border>
    <border>
      <left/>
      <right/>
      <top style="thin">
        <color theme="9"/>
      </top>
      <bottom style="thin">
        <color theme="9"/>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left>
      <right style="thin">
        <color theme="4"/>
      </right>
      <top style="thin">
        <color theme="4"/>
      </top>
      <bottom style="thin">
        <color theme="4"/>
      </bottom>
      <diagonal/>
    </border>
    <border>
      <left style="thin">
        <color theme="9"/>
      </left>
      <right style="thin">
        <color theme="9"/>
      </right>
      <top/>
      <bottom style="thin">
        <color theme="9"/>
      </bottom>
      <diagonal/>
    </border>
    <border>
      <left style="thin">
        <color theme="3" tint="0.79992065187536243"/>
      </left>
      <right style="thin">
        <color theme="3" tint="0.79992065187536243"/>
      </right>
      <top style="thin">
        <color theme="3" tint="0.79992065187536243"/>
      </top>
      <bottom/>
      <diagonal/>
    </border>
    <border>
      <left style="thin">
        <color theme="3" tint="0.79992065187536243"/>
      </left>
      <right style="thin">
        <color theme="3" tint="0.79992065187536243"/>
      </right>
      <top/>
      <bottom/>
      <diagonal/>
    </border>
    <border>
      <left style="thin">
        <color theme="3" tint="0.79992065187536243"/>
      </left>
      <right style="thin">
        <color theme="3" tint="0.79992065187536243"/>
      </right>
      <top/>
      <bottom style="thin">
        <color theme="3" tint="0.79992065187536243"/>
      </bottom>
      <diagonal/>
    </border>
    <border>
      <left style="thin">
        <color theme="3" tint="0.79995117038483843"/>
      </left>
      <right style="thin">
        <color theme="3" tint="0.79995117038483843"/>
      </right>
      <top style="thin">
        <color theme="3" tint="0.79995117038483843"/>
      </top>
      <bottom style="thin">
        <color theme="3" tint="0.79992065187536243"/>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44" fontId="8" fillId="2" borderId="2" applyNumberFormat="0">
      <alignment horizontal="center" vertical="center"/>
    </xf>
    <xf numFmtId="0" fontId="2" fillId="9" borderId="3" applyNumberFormat="0">
      <alignment horizontal="center" vertical="center"/>
    </xf>
    <xf numFmtId="0" fontId="14" fillId="0" borderId="0" applyNumberFormat="0" applyFill="0" applyBorder="0" applyAlignment="0" applyProtection="0">
      <alignment vertical="top"/>
      <protection locked="0"/>
    </xf>
  </cellStyleXfs>
  <cellXfs count="72">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wrapText="1"/>
    </xf>
    <xf numFmtId="0" fontId="3" fillId="4" borderId="1" xfId="0" applyFont="1" applyFill="1" applyBorder="1" applyAlignment="1">
      <alignment vertical="center"/>
    </xf>
    <xf numFmtId="0" fontId="3" fillId="4" borderId="1" xfId="0" applyFont="1" applyFill="1" applyBorder="1" applyAlignment="1">
      <alignment vertical="center" wrapText="1"/>
    </xf>
    <xf numFmtId="0" fontId="3" fillId="0" borderId="1" xfId="0" quotePrefix="1"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6" borderId="1" xfId="0" applyFont="1" applyFill="1" applyBorder="1" applyAlignment="1">
      <alignment vertical="center"/>
    </xf>
    <xf numFmtId="0" fontId="4" fillId="0" borderId="1" xfId="0" quotePrefix="1" applyFont="1" applyBorder="1" applyAlignment="1">
      <alignment vertical="center"/>
    </xf>
    <xf numFmtId="0" fontId="4" fillId="0" borderId="1" xfId="0" applyFont="1" applyBorder="1" applyAlignment="1">
      <alignment vertical="center" wrapText="1"/>
    </xf>
    <xf numFmtId="0" fontId="6" fillId="8" borderId="0" xfId="0" applyFont="1" applyFill="1"/>
    <xf numFmtId="0" fontId="2" fillId="9" borderId="3" xfId="1" applyNumberFormat="1" applyFont="1" applyFill="1" applyBorder="1" applyAlignment="1">
      <alignment horizontal="center" vertical="center"/>
    </xf>
    <xf numFmtId="0" fontId="6" fillId="8" borderId="0" xfId="0" applyFont="1" applyFill="1" applyAlignment="1">
      <alignment horizontal="left" vertical="center"/>
    </xf>
    <xf numFmtId="0" fontId="6" fillId="8" borderId="0" xfId="0" applyFont="1" applyFill="1" applyAlignment="1">
      <alignment horizontal="center"/>
    </xf>
    <xf numFmtId="14" fontId="6" fillId="8" borderId="0" xfId="0" applyNumberFormat="1" applyFont="1" applyFill="1" applyAlignment="1">
      <alignment horizontal="center"/>
    </xf>
    <xf numFmtId="0" fontId="6" fillId="7" borderId="8" xfId="0" applyFont="1" applyFill="1" applyBorder="1"/>
    <xf numFmtId="0" fontId="6" fillId="7" borderId="9" xfId="0" applyFont="1" applyFill="1" applyBorder="1"/>
    <xf numFmtId="0" fontId="6" fillId="7" borderId="10" xfId="0" applyFont="1" applyFill="1" applyBorder="1"/>
    <xf numFmtId="0" fontId="7" fillId="7" borderId="11" xfId="0" applyFont="1" applyFill="1" applyBorder="1"/>
    <xf numFmtId="0" fontId="7" fillId="7" borderId="6" xfId="0" applyFont="1" applyFill="1" applyBorder="1"/>
    <xf numFmtId="0" fontId="6" fillId="7" borderId="6" xfId="0" applyFont="1" applyFill="1" applyBorder="1"/>
    <xf numFmtId="0" fontId="6" fillId="7" borderId="12" xfId="0" applyFont="1" applyFill="1" applyBorder="1"/>
    <xf numFmtId="167" fontId="10" fillId="8" borderId="0" xfId="0" applyNumberFormat="1" applyFont="1" applyFill="1" applyAlignment="1">
      <alignment horizontal="right"/>
    </xf>
    <xf numFmtId="0" fontId="2" fillId="8" borderId="0" xfId="1" applyNumberFormat="1" applyFont="1" applyFill="1" applyBorder="1" applyAlignment="1">
      <alignment horizontal="center" vertical="center"/>
    </xf>
    <xf numFmtId="44" fontId="6" fillId="10" borderId="11" xfId="2" applyFont="1" applyFill="1" applyBorder="1"/>
    <xf numFmtId="164" fontId="10" fillId="8" borderId="0" xfId="2" applyNumberFormat="1" applyFont="1" applyFill="1" applyAlignment="1">
      <alignment horizontal="left"/>
    </xf>
    <xf numFmtId="164" fontId="12" fillId="8" borderId="0" xfId="0" applyNumberFormat="1" applyFont="1" applyFill="1"/>
    <xf numFmtId="164" fontId="2" fillId="9" borderId="3" xfId="1" applyNumberFormat="1" applyFont="1" applyFill="1" applyBorder="1" applyAlignment="1">
      <alignment horizontal="center" vertical="center"/>
    </xf>
    <xf numFmtId="0" fontId="11" fillId="8" borderId="0" xfId="0" applyFont="1" applyFill="1" applyAlignment="1"/>
    <xf numFmtId="168" fontId="2" fillId="9" borderId="3" xfId="1" applyNumberFormat="1" applyFont="1" applyFill="1" applyBorder="1" applyAlignment="1">
      <alignment horizontal="center" vertical="center"/>
    </xf>
    <xf numFmtId="0" fontId="2" fillId="9" borderId="3" xfId="1" applyNumberFormat="1" applyFont="1" applyFill="1" applyBorder="1" applyAlignment="1">
      <alignment horizontal="right" vertical="center"/>
    </xf>
    <xf numFmtId="0" fontId="2" fillId="8" borderId="7" xfId="1" applyNumberFormat="1" applyFont="1" applyFill="1" applyBorder="1" applyAlignment="1">
      <alignment horizontal="center" vertical="center"/>
    </xf>
    <xf numFmtId="164" fontId="2" fillId="9" borderId="3" xfId="2" applyNumberFormat="1" applyFont="1" applyFill="1" applyBorder="1" applyAlignment="1">
      <alignment horizontal="center" vertical="center"/>
    </xf>
    <xf numFmtId="0" fontId="9" fillId="8" borderId="0" xfId="0" applyFont="1" applyFill="1"/>
    <xf numFmtId="166" fontId="3" fillId="0" borderId="1" xfId="1" applyNumberFormat="1" applyFont="1" applyBorder="1" applyAlignment="1">
      <alignment vertical="center"/>
    </xf>
    <xf numFmtId="166" fontId="3" fillId="0" borderId="1" xfId="0" applyNumberFormat="1" applyFont="1" applyBorder="1" applyAlignment="1">
      <alignment vertical="center"/>
    </xf>
    <xf numFmtId="166" fontId="4" fillId="0" borderId="1" xfId="0" applyNumberFormat="1" applyFont="1" applyBorder="1" applyAlignment="1">
      <alignment vertical="center"/>
    </xf>
    <xf numFmtId="169" fontId="6" fillId="8" borderId="0" xfId="0" applyNumberFormat="1" applyFont="1" applyFill="1" applyAlignment="1">
      <alignment horizontal="right"/>
    </xf>
    <xf numFmtId="167" fontId="6" fillId="8" borderId="0" xfId="0" applyNumberFormat="1" applyFont="1" applyFill="1" applyAlignment="1">
      <alignment horizontal="right"/>
    </xf>
    <xf numFmtId="170" fontId="10" fillId="8" borderId="0" xfId="0" applyNumberFormat="1" applyFont="1" applyFill="1" applyAlignment="1">
      <alignment horizontal="right"/>
    </xf>
    <xf numFmtId="164" fontId="8" fillId="2" borderId="13" xfId="2" applyNumberFormat="1" applyFont="1" applyFill="1" applyBorder="1" applyAlignment="1">
      <alignment horizontal="center" vertical="center"/>
    </xf>
    <xf numFmtId="0" fontId="8" fillId="8" borderId="0" xfId="0" applyFont="1" applyFill="1"/>
    <xf numFmtId="0" fontId="13" fillId="8" borderId="0" xfId="0" applyFont="1" applyFill="1"/>
    <xf numFmtId="0" fontId="8" fillId="5" borderId="15" xfId="0" applyFont="1" applyFill="1" applyBorder="1" applyAlignment="1">
      <alignment vertical="top" wrapText="1"/>
    </xf>
    <xf numFmtId="0" fontId="8" fillId="5" borderId="16" xfId="0" applyFont="1" applyFill="1" applyBorder="1" applyAlignment="1">
      <alignment vertical="top" wrapText="1"/>
    </xf>
    <xf numFmtId="0" fontId="8" fillId="5" borderId="17" xfId="0" applyFont="1" applyFill="1" applyBorder="1" applyAlignment="1">
      <alignment vertical="top" wrapText="1"/>
    </xf>
    <xf numFmtId="0" fontId="8" fillId="5" borderId="18" xfId="0" applyFont="1" applyFill="1" applyBorder="1" applyAlignment="1">
      <alignment horizontal="left" vertical="top" wrapText="1"/>
    </xf>
    <xf numFmtId="0" fontId="8" fillId="5" borderId="15" xfId="0" applyFont="1" applyFill="1" applyBorder="1" applyAlignment="1">
      <alignment horizontal="left" vertical="top" wrapText="1"/>
    </xf>
    <xf numFmtId="0" fontId="3" fillId="9" borderId="14" xfId="1" applyNumberFormat="1" applyFont="1" applyFill="1" applyBorder="1" applyAlignment="1">
      <alignment horizontal="center" vertical="center"/>
    </xf>
    <xf numFmtId="0" fontId="3" fillId="9" borderId="3" xfId="1" applyNumberFormat="1" applyFont="1" applyFill="1" applyBorder="1" applyAlignment="1">
      <alignment horizontal="center" vertical="center"/>
    </xf>
    <xf numFmtId="0" fontId="6" fillId="8" borderId="0" xfId="0" applyFont="1" applyFill="1" applyAlignment="1">
      <alignment vertical="center"/>
    </xf>
    <xf numFmtId="164" fontId="6" fillId="8" borderId="0" xfId="0" applyNumberFormat="1" applyFont="1" applyFill="1"/>
    <xf numFmtId="0" fontId="15" fillId="5" borderId="16" xfId="7" applyFont="1" applyFill="1" applyBorder="1" applyAlignment="1" applyProtection="1"/>
    <xf numFmtId="0" fontId="15" fillId="5" borderId="17" xfId="7" applyFont="1" applyFill="1" applyBorder="1" applyAlignment="1" applyProtection="1"/>
    <xf numFmtId="164" fontId="2" fillId="9" borderId="3" xfId="1" applyNumberFormat="1" applyFont="1" applyFill="1" applyBorder="1" applyAlignment="1">
      <alignment horizontal="right" vertical="center"/>
    </xf>
    <xf numFmtId="0" fontId="8" fillId="2" borderId="13" xfId="1" applyNumberFormat="1" applyFont="1" applyFill="1" applyBorder="1" applyAlignment="1">
      <alignment horizontal="center" vertical="center"/>
    </xf>
    <xf numFmtId="171" fontId="3" fillId="0" borderId="1" xfId="0" quotePrefix="1" applyNumberFormat="1" applyFont="1" applyFill="1" applyBorder="1" applyAlignment="1">
      <alignment vertical="center" wrapText="1"/>
    </xf>
    <xf numFmtId="0" fontId="6" fillId="8" borderId="0" xfId="0" applyFont="1" applyFill="1" applyAlignment="1">
      <alignment horizontal="left" wrapText="1"/>
    </xf>
    <xf numFmtId="0" fontId="6" fillId="8" borderId="0" xfId="0" applyFont="1" applyFill="1" applyAlignment="1">
      <alignment horizontal="center"/>
    </xf>
    <xf numFmtId="0" fontId="6" fillId="8" borderId="0" xfId="0" applyFont="1" applyFill="1" applyAlignment="1">
      <alignment horizontal="right"/>
    </xf>
    <xf numFmtId="0" fontId="6" fillId="8" borderId="5" xfId="0" applyFont="1" applyFill="1" applyBorder="1" applyAlignment="1">
      <alignment horizontal="right"/>
    </xf>
    <xf numFmtId="0" fontId="11" fillId="8" borderId="0" xfId="0" applyFont="1" applyFill="1" applyAlignment="1">
      <alignment horizontal="right"/>
    </xf>
    <xf numFmtId="0" fontId="6" fillId="8" borderId="4" xfId="0" applyFont="1" applyFill="1" applyBorder="1" applyAlignment="1">
      <alignment horizontal="right"/>
    </xf>
    <xf numFmtId="0" fontId="6" fillId="8" borderId="0" xfId="0" applyFont="1" applyFill="1" applyBorder="1" applyAlignment="1">
      <alignment horizontal="right"/>
    </xf>
    <xf numFmtId="0" fontId="5" fillId="3" borderId="1" xfId="0" applyFont="1" applyFill="1" applyBorder="1" applyAlignment="1">
      <alignment horizontal="left" vertical="center"/>
    </xf>
    <xf numFmtId="0" fontId="4" fillId="4" borderId="1" xfId="0" quotePrefix="1" applyFont="1" applyFill="1" applyBorder="1" applyAlignment="1">
      <alignment horizontal="left" vertical="center"/>
    </xf>
    <xf numFmtId="0" fontId="4" fillId="4" borderId="1" xfId="0" applyFont="1" applyFill="1" applyBorder="1" applyAlignment="1">
      <alignment horizontal="left" vertical="center"/>
    </xf>
    <xf numFmtId="166" fontId="4" fillId="0" borderId="1" xfId="1" applyNumberFormat="1" applyFont="1" applyBorder="1" applyAlignment="1">
      <alignment vertical="center"/>
    </xf>
    <xf numFmtId="166" fontId="3" fillId="0" borderId="1" xfId="1" applyNumberFormat="1" applyFont="1" applyFill="1" applyBorder="1" applyAlignment="1">
      <alignment vertical="center"/>
    </xf>
  </cellXfs>
  <cellStyles count="8">
    <cellStyle name="D_Invoer" xfId="5" xr:uid="{00000000-0005-0000-0000-000000000000}"/>
    <cellStyle name="D_Uitvoer" xfId="6" xr:uid="{00000000-0005-0000-0000-000001000000}"/>
    <cellStyle name="Hyperlink" xfId="7" builtinId="8"/>
    <cellStyle name="Komma" xfId="1" builtinId="3"/>
    <cellStyle name="Komma 2" xfId="4" xr:uid="{00000000-0005-0000-0000-000004000000}"/>
    <cellStyle name="Standaard" xfId="0" builtinId="0"/>
    <cellStyle name="Standaard 2" xfId="3" xr:uid="{00000000-0005-0000-0000-000006000000}"/>
    <cellStyle name="Valuta" xfId="2" builtinId="4"/>
  </cellStyles>
  <dxfs count="9">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darkUp">
          <fgColor theme="1" tint="0.49998474074526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CC"/>
      <color rgb="FFE7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chatkistbankieren@minfin.nl" TargetMode="External"/><Relationship Id="rId1" Type="http://schemas.openxmlformats.org/officeDocument/2006/relationships/hyperlink" Target="http://www.schatkistbankieren.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C1:C19"/>
  <sheetViews>
    <sheetView workbookViewId="0">
      <selection activeCell="C3" sqref="C3"/>
    </sheetView>
  </sheetViews>
  <sheetFormatPr defaultRowHeight="15" x14ac:dyDescent="0.25"/>
  <cols>
    <col min="1" max="2" width="1" style="44" customWidth="1"/>
    <col min="3" max="3" width="110.09765625" style="44" customWidth="1"/>
    <col min="4" max="6" width="9.69921875" style="44" bestFit="1" customWidth="1"/>
    <col min="7" max="16384" width="8.796875" style="44"/>
  </cols>
  <sheetData>
    <row r="1" spans="3:3" ht="7.5" customHeight="1" x14ac:dyDescent="0.25"/>
    <row r="2" spans="3:3" x14ac:dyDescent="0.25">
      <c r="C2" s="45" t="s">
        <v>417</v>
      </c>
    </row>
    <row r="3" spans="3:3" ht="30" x14ac:dyDescent="0.25">
      <c r="C3" s="46" t="s">
        <v>415</v>
      </c>
    </row>
    <row r="4" spans="3:3" ht="30" x14ac:dyDescent="0.25">
      <c r="C4" s="47" t="s">
        <v>433</v>
      </c>
    </row>
    <row r="5" spans="3:3" ht="30" x14ac:dyDescent="0.25">
      <c r="C5" s="48" t="s">
        <v>416</v>
      </c>
    </row>
    <row r="6" spans="3:3" x14ac:dyDescent="0.25">
      <c r="C6" s="45" t="s">
        <v>418</v>
      </c>
    </row>
    <row r="7" spans="3:3" ht="45" x14ac:dyDescent="0.25">
      <c r="C7" s="49" t="s">
        <v>432</v>
      </c>
    </row>
    <row r="8" spans="3:3" x14ac:dyDescent="0.25">
      <c r="C8" s="45" t="s">
        <v>419</v>
      </c>
    </row>
    <row r="9" spans="3:3" ht="30" x14ac:dyDescent="0.25">
      <c r="C9" s="46" t="s">
        <v>420</v>
      </c>
    </row>
    <row r="10" spans="3:3" ht="30" x14ac:dyDescent="0.25">
      <c r="C10" s="47" t="s">
        <v>423</v>
      </c>
    </row>
    <row r="11" spans="3:3" ht="30" x14ac:dyDescent="0.25">
      <c r="C11" s="47" t="s">
        <v>421</v>
      </c>
    </row>
    <row r="12" spans="3:3" ht="30" x14ac:dyDescent="0.25">
      <c r="C12" s="47" t="s">
        <v>422</v>
      </c>
    </row>
    <row r="13" spans="3:3" ht="30" x14ac:dyDescent="0.25">
      <c r="C13" s="47" t="s">
        <v>424</v>
      </c>
    </row>
    <row r="14" spans="3:3" x14ac:dyDescent="0.25">
      <c r="C14" s="45" t="s">
        <v>425</v>
      </c>
    </row>
    <row r="15" spans="3:3" ht="60" x14ac:dyDescent="0.25">
      <c r="C15" s="49" t="s">
        <v>431</v>
      </c>
    </row>
    <row r="16" spans="3:3" x14ac:dyDescent="0.25">
      <c r="C16" s="45" t="s">
        <v>426</v>
      </c>
    </row>
    <row r="17" spans="3:3" x14ac:dyDescent="0.25">
      <c r="C17" s="50" t="s">
        <v>427</v>
      </c>
    </row>
    <row r="18" spans="3:3" x14ac:dyDescent="0.25">
      <c r="C18" s="55" t="s">
        <v>428</v>
      </c>
    </row>
    <row r="19" spans="3:3" x14ac:dyDescent="0.25">
      <c r="C19" s="56" t="s">
        <v>429</v>
      </c>
    </row>
  </sheetData>
  <hyperlinks>
    <hyperlink ref="C18" r:id="rId1" xr:uid="{00000000-0004-0000-0000-000000000000}"/>
    <hyperlink ref="C19"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B1:S101"/>
  <sheetViews>
    <sheetView workbookViewId="0">
      <pane xSplit="6" ySplit="9" topLeftCell="G10" activePane="bottomRight" state="frozen"/>
      <selection pane="topRight" activeCell="F1" sqref="F1"/>
      <selection pane="bottomLeft" activeCell="A10" sqref="A10"/>
      <selection pane="bottomRight" activeCell="C5" sqref="C5"/>
    </sheetView>
  </sheetViews>
  <sheetFormatPr defaultRowHeight="12.75" x14ac:dyDescent="0.2"/>
  <cols>
    <col min="1" max="1" width="1" style="13" customWidth="1"/>
    <col min="2" max="2" width="11.19921875" style="13" customWidth="1"/>
    <col min="3" max="3" width="10.296875" style="13" customWidth="1"/>
    <col min="4" max="4" width="2.3984375" style="16" bestFit="1" customWidth="1"/>
    <col min="5" max="5" width="4.296875" style="16" bestFit="1" customWidth="1"/>
    <col min="6" max="6" width="1" style="16" customWidth="1"/>
    <col min="7" max="13" width="12" style="13" customWidth="1"/>
    <col min="14" max="14" width="10.5" style="13" bestFit="1" customWidth="1"/>
    <col min="15" max="16384" width="8.796875" style="13"/>
  </cols>
  <sheetData>
    <row r="1" spans="2:19" ht="7.5" customHeight="1" x14ac:dyDescent="0.2"/>
    <row r="2" spans="2:19" ht="15.75" x14ac:dyDescent="0.25">
      <c r="B2" s="36" t="s">
        <v>22</v>
      </c>
      <c r="G2" s="64" t="s">
        <v>41</v>
      </c>
      <c r="H2" s="64"/>
      <c r="I2" s="31"/>
      <c r="J2" s="64" t="s">
        <v>430</v>
      </c>
      <c r="K2" s="64"/>
      <c r="L2" s="64"/>
      <c r="M2" s="31"/>
    </row>
    <row r="3" spans="2:19" ht="15" x14ac:dyDescent="0.2">
      <c r="B3" s="15" t="s">
        <v>34</v>
      </c>
      <c r="C3" s="58">
        <v>2021</v>
      </c>
      <c r="F3" s="26"/>
      <c r="G3" s="62" t="s">
        <v>5</v>
      </c>
      <c r="H3" s="63"/>
      <c r="I3" s="35">
        <f>MAX(250000,IF(Begrotingstotaal&gt;500000000,(0.75%*500000000+0.2%*(Begrotingstotaal-500000000)),0.75%*Begrotingstotaal))</f>
        <v>1500000</v>
      </c>
      <c r="J3" s="65" t="s">
        <v>39</v>
      </c>
      <c r="K3" s="66"/>
      <c r="L3" s="66"/>
      <c r="M3" s="57">
        <f>COUNT(B10:B100)-COUNTIF(B10:B100,0)</f>
        <v>90</v>
      </c>
    </row>
    <row r="4" spans="2:19" ht="15" x14ac:dyDescent="0.2">
      <c r="B4" s="13" t="s">
        <v>35</v>
      </c>
      <c r="C4" s="43">
        <v>200000000</v>
      </c>
      <c r="F4" s="26"/>
      <c r="G4" s="62" t="s">
        <v>44</v>
      </c>
      <c r="H4" s="63"/>
      <c r="I4" s="30">
        <f>SUM(C10:C100)</f>
        <v>128952850</v>
      </c>
      <c r="J4" s="65" t="s">
        <v>44</v>
      </c>
      <c r="K4" s="66"/>
      <c r="L4" s="66"/>
      <c r="M4" s="30">
        <f>SUM(C10:C100)</f>
        <v>128952850</v>
      </c>
    </row>
    <row r="5" spans="2:19" ht="15" x14ac:dyDescent="0.2">
      <c r="B5" s="53" t="s">
        <v>36</v>
      </c>
      <c r="C5" s="51" t="str">
        <f>IF(DAY(DATE(Jaar,2,28)+1)=29,"Ja","Nee")</f>
        <v>Nee</v>
      </c>
      <c r="F5" s="26"/>
      <c r="G5" s="62" t="s">
        <v>45</v>
      </c>
      <c r="H5" s="63"/>
      <c r="I5" s="30">
        <f>I4/C6</f>
        <v>1432809.4444444445</v>
      </c>
      <c r="J5" s="65" t="s">
        <v>46</v>
      </c>
      <c r="K5" s="66"/>
      <c r="L5" s="66"/>
      <c r="M5" s="30">
        <f>IFERROR(M4/M3,0)</f>
        <v>1432809.4444444445</v>
      </c>
    </row>
    <row r="6" spans="2:19" ht="15" x14ac:dyDescent="0.2">
      <c r="B6" s="53" t="s">
        <v>40</v>
      </c>
      <c r="C6" s="52">
        <f>IF(Schrikkeljaar?="Ja",91,90)</f>
        <v>90</v>
      </c>
      <c r="G6" s="62" t="s">
        <v>47</v>
      </c>
      <c r="H6" s="63"/>
      <c r="I6" s="32">
        <f>I5-I3</f>
        <v>-67190.555555555504</v>
      </c>
      <c r="J6" s="65" t="s">
        <v>42</v>
      </c>
      <c r="K6" s="66"/>
      <c r="L6" s="66"/>
      <c r="M6" s="32">
        <f>IFERROR(M4/M3-I3,0)</f>
        <v>-67190.555555555504</v>
      </c>
    </row>
    <row r="7" spans="2:19" ht="7.5" customHeight="1" x14ac:dyDescent="0.2"/>
    <row r="8" spans="2:19" x14ac:dyDescent="0.2">
      <c r="B8" s="60" t="s">
        <v>38</v>
      </c>
      <c r="C8" s="60" t="s">
        <v>43</v>
      </c>
      <c r="G8" s="18" t="s">
        <v>27</v>
      </c>
      <c r="H8" s="19" t="s">
        <v>29</v>
      </c>
      <c r="I8" s="19" t="s">
        <v>30</v>
      </c>
      <c r="J8" s="19" t="s">
        <v>31</v>
      </c>
      <c r="K8" s="19" t="s">
        <v>32</v>
      </c>
      <c r="L8" s="19" t="s">
        <v>33</v>
      </c>
      <c r="M8" s="19" t="s">
        <v>37</v>
      </c>
      <c r="N8" s="19"/>
      <c r="O8" s="19"/>
      <c r="P8" s="19"/>
      <c r="Q8" s="19"/>
      <c r="R8" s="19"/>
      <c r="S8" s="20"/>
    </row>
    <row r="9" spans="2:19" x14ac:dyDescent="0.2">
      <c r="B9" s="60"/>
      <c r="C9" s="60"/>
      <c r="D9" s="61" t="s">
        <v>26</v>
      </c>
      <c r="E9" s="61"/>
      <c r="G9" s="21" t="s">
        <v>28</v>
      </c>
      <c r="H9" s="22" t="s">
        <v>28</v>
      </c>
      <c r="I9" s="22" t="s">
        <v>28</v>
      </c>
      <c r="J9" s="22" t="s">
        <v>28</v>
      </c>
      <c r="K9" s="22" t="s">
        <v>28</v>
      </c>
      <c r="L9" s="22" t="s">
        <v>28</v>
      </c>
      <c r="M9" s="22" t="s">
        <v>28</v>
      </c>
      <c r="N9" s="23"/>
      <c r="O9" s="23"/>
      <c r="P9" s="23"/>
      <c r="Q9" s="23"/>
      <c r="R9" s="23"/>
      <c r="S9" s="24"/>
    </row>
    <row r="10" spans="2:19" x14ac:dyDescent="0.2">
      <c r="B10" s="28">
        <f>SUM(G10:S10)</f>
        <v>1556010</v>
      </c>
      <c r="C10" s="28">
        <f>MAX(0,B10)</f>
        <v>1556010</v>
      </c>
      <c r="D10" s="42">
        <f t="shared" ref="D10:D41" si="0">DATE(Jaar,MONTH(DATEVALUE(E10)),DAY(DATEVALUE(E10)))</f>
        <v>44197</v>
      </c>
      <c r="E10" s="40" t="s">
        <v>49</v>
      </c>
      <c r="F10" s="25"/>
      <c r="G10" s="27">
        <v>10</v>
      </c>
      <c r="H10" s="27">
        <v>198000</v>
      </c>
      <c r="I10" s="27">
        <v>120000</v>
      </c>
      <c r="J10" s="27">
        <v>316000</v>
      </c>
      <c r="K10" s="27">
        <v>246000</v>
      </c>
      <c r="L10" s="27">
        <v>331000</v>
      </c>
      <c r="M10" s="27">
        <v>345000</v>
      </c>
      <c r="N10" s="27"/>
      <c r="O10" s="27"/>
      <c r="P10" s="27"/>
      <c r="Q10" s="27"/>
      <c r="R10" s="27"/>
      <c r="S10" s="27"/>
    </row>
    <row r="11" spans="2:19" x14ac:dyDescent="0.2">
      <c r="B11" s="28">
        <f t="shared" ref="B11:B74" si="1">SUM(G11:S11)</f>
        <v>1247010</v>
      </c>
      <c r="C11" s="28">
        <f t="shared" ref="C11:C74" si="2">MAX(0,B11)</f>
        <v>1247010</v>
      </c>
      <c r="D11" s="42">
        <f t="shared" si="0"/>
        <v>44198</v>
      </c>
      <c r="E11" s="41" t="s">
        <v>50</v>
      </c>
      <c r="F11" s="25"/>
      <c r="G11" s="27">
        <v>10</v>
      </c>
      <c r="H11" s="27">
        <v>171000</v>
      </c>
      <c r="I11" s="27">
        <v>350000</v>
      </c>
      <c r="J11" s="27">
        <v>196000</v>
      </c>
      <c r="K11" s="27">
        <v>219000</v>
      </c>
      <c r="L11" s="27">
        <v>164000</v>
      </c>
      <c r="M11" s="27">
        <v>147000</v>
      </c>
      <c r="N11" s="27"/>
      <c r="O11" s="27"/>
      <c r="P11" s="27"/>
      <c r="Q11" s="27"/>
      <c r="R11" s="27"/>
      <c r="S11" s="27"/>
    </row>
    <row r="12" spans="2:19" x14ac:dyDescent="0.2">
      <c r="B12" s="28">
        <f t="shared" si="1"/>
        <v>1517010</v>
      </c>
      <c r="C12" s="28">
        <f t="shared" si="2"/>
        <v>1517010</v>
      </c>
      <c r="D12" s="42">
        <f t="shared" si="0"/>
        <v>44199</v>
      </c>
      <c r="E12" s="41" t="s">
        <v>51</v>
      </c>
      <c r="F12" s="25"/>
      <c r="G12" s="27">
        <v>10</v>
      </c>
      <c r="H12" s="27">
        <v>389000</v>
      </c>
      <c r="I12" s="27">
        <v>319000</v>
      </c>
      <c r="J12" s="27">
        <v>214000</v>
      </c>
      <c r="K12" s="27">
        <v>333000</v>
      </c>
      <c r="L12" s="27">
        <v>116000</v>
      </c>
      <c r="M12" s="27">
        <v>146000</v>
      </c>
      <c r="N12" s="27"/>
      <c r="O12" s="27"/>
      <c r="P12" s="27"/>
      <c r="Q12" s="27"/>
      <c r="R12" s="27"/>
      <c r="S12" s="27"/>
    </row>
    <row r="13" spans="2:19" x14ac:dyDescent="0.2">
      <c r="B13" s="28">
        <f>SUM(G13:S13)</f>
        <v>1517010</v>
      </c>
      <c r="C13" s="28">
        <f t="shared" si="2"/>
        <v>1517010</v>
      </c>
      <c r="D13" s="42">
        <f t="shared" si="0"/>
        <v>44200</v>
      </c>
      <c r="E13" s="41" t="s">
        <v>52</v>
      </c>
      <c r="F13" s="25"/>
      <c r="G13" s="27">
        <v>10</v>
      </c>
      <c r="H13" s="27">
        <v>389000</v>
      </c>
      <c r="I13" s="27">
        <v>319000</v>
      </c>
      <c r="J13" s="27">
        <v>214000</v>
      </c>
      <c r="K13" s="27">
        <v>333000</v>
      </c>
      <c r="L13" s="27">
        <v>116000</v>
      </c>
      <c r="M13" s="27">
        <v>146000</v>
      </c>
      <c r="N13" s="27"/>
      <c r="O13" s="27"/>
      <c r="P13" s="27"/>
      <c r="Q13" s="27"/>
      <c r="R13" s="27"/>
      <c r="S13" s="27"/>
    </row>
    <row r="14" spans="2:19" x14ac:dyDescent="0.2">
      <c r="B14" s="28">
        <f t="shared" si="1"/>
        <v>1517010</v>
      </c>
      <c r="C14" s="28">
        <f>MAX(0,B14)</f>
        <v>1517010</v>
      </c>
      <c r="D14" s="42">
        <f t="shared" si="0"/>
        <v>44201</v>
      </c>
      <c r="E14" s="41" t="s">
        <v>53</v>
      </c>
      <c r="F14" s="25"/>
      <c r="G14" s="27">
        <v>10</v>
      </c>
      <c r="H14" s="27">
        <v>389000</v>
      </c>
      <c r="I14" s="27">
        <v>319000</v>
      </c>
      <c r="J14" s="27">
        <v>214000</v>
      </c>
      <c r="K14" s="27">
        <v>333000</v>
      </c>
      <c r="L14" s="27">
        <v>116000</v>
      </c>
      <c r="M14" s="27">
        <v>146000</v>
      </c>
      <c r="N14" s="27"/>
      <c r="O14" s="27"/>
      <c r="P14" s="27"/>
      <c r="Q14" s="27"/>
      <c r="R14" s="27"/>
      <c r="S14" s="27"/>
    </row>
    <row r="15" spans="2:19" x14ac:dyDescent="0.2">
      <c r="B15" s="28">
        <f t="shared" si="1"/>
        <v>1328010</v>
      </c>
      <c r="C15" s="28">
        <f t="shared" si="2"/>
        <v>1328010</v>
      </c>
      <c r="D15" s="42">
        <f t="shared" si="0"/>
        <v>44202</v>
      </c>
      <c r="E15" s="41" t="s">
        <v>54</v>
      </c>
      <c r="F15" s="25"/>
      <c r="G15" s="27">
        <v>10</v>
      </c>
      <c r="H15" s="27">
        <v>144000</v>
      </c>
      <c r="I15" s="27">
        <v>192000</v>
      </c>
      <c r="J15" s="27">
        <v>327000</v>
      </c>
      <c r="K15" s="27">
        <v>207000</v>
      </c>
      <c r="L15" s="27">
        <v>259000</v>
      </c>
      <c r="M15" s="27">
        <v>199000</v>
      </c>
      <c r="N15" s="27"/>
      <c r="O15" s="27"/>
      <c r="P15" s="27"/>
      <c r="Q15" s="27"/>
      <c r="R15" s="27"/>
      <c r="S15" s="27"/>
    </row>
    <row r="16" spans="2:19" x14ac:dyDescent="0.2">
      <c r="B16" s="28">
        <f t="shared" si="1"/>
        <v>1206010</v>
      </c>
      <c r="C16" s="28">
        <f t="shared" si="2"/>
        <v>1206010</v>
      </c>
      <c r="D16" s="42">
        <f t="shared" si="0"/>
        <v>44203</v>
      </c>
      <c r="E16" s="41" t="s">
        <v>55</v>
      </c>
      <c r="F16" s="25"/>
      <c r="G16" s="27">
        <v>10</v>
      </c>
      <c r="H16" s="27">
        <v>131000</v>
      </c>
      <c r="I16" s="27">
        <v>146000</v>
      </c>
      <c r="J16" s="27">
        <v>230000</v>
      </c>
      <c r="K16" s="27">
        <v>370000</v>
      </c>
      <c r="L16" s="27">
        <v>222000</v>
      </c>
      <c r="M16" s="27">
        <v>107000</v>
      </c>
      <c r="N16" s="27"/>
      <c r="O16" s="27"/>
      <c r="P16" s="27"/>
      <c r="Q16" s="27"/>
      <c r="R16" s="27"/>
      <c r="S16" s="27"/>
    </row>
    <row r="17" spans="2:19" x14ac:dyDescent="0.2">
      <c r="B17" s="28">
        <f t="shared" si="1"/>
        <v>-1475990</v>
      </c>
      <c r="C17" s="28">
        <f t="shared" si="2"/>
        <v>0</v>
      </c>
      <c r="D17" s="42">
        <f t="shared" si="0"/>
        <v>44204</v>
      </c>
      <c r="E17" s="41" t="s">
        <v>56</v>
      </c>
      <c r="F17" s="25"/>
      <c r="G17" s="27">
        <v>10</v>
      </c>
      <c r="H17" s="27">
        <v>-183000</v>
      </c>
      <c r="I17" s="27">
        <v>-229000</v>
      </c>
      <c r="J17" s="27">
        <v>-216000</v>
      </c>
      <c r="K17" s="27">
        <v>-347000</v>
      </c>
      <c r="L17" s="27">
        <v>-104000</v>
      </c>
      <c r="M17" s="27">
        <v>-397000</v>
      </c>
      <c r="N17" s="27"/>
      <c r="O17" s="27"/>
      <c r="P17" s="27"/>
      <c r="Q17" s="27"/>
      <c r="R17" s="27"/>
      <c r="S17" s="27"/>
    </row>
    <row r="18" spans="2:19" x14ac:dyDescent="0.2">
      <c r="B18" s="28">
        <f t="shared" si="1"/>
        <v>-1249990</v>
      </c>
      <c r="C18" s="28">
        <f t="shared" si="2"/>
        <v>0</v>
      </c>
      <c r="D18" s="42">
        <f t="shared" si="0"/>
        <v>44205</v>
      </c>
      <c r="E18" s="41" t="s">
        <v>57</v>
      </c>
      <c r="F18" s="25"/>
      <c r="G18" s="27">
        <v>10</v>
      </c>
      <c r="H18" s="27">
        <v>-227000</v>
      </c>
      <c r="I18" s="27">
        <v>-198000</v>
      </c>
      <c r="J18" s="27">
        <v>-124000</v>
      </c>
      <c r="K18" s="27">
        <v>-206000</v>
      </c>
      <c r="L18" s="27">
        <v>-190000</v>
      </c>
      <c r="M18" s="27">
        <v>-305000</v>
      </c>
      <c r="N18" s="27"/>
      <c r="O18" s="27"/>
      <c r="P18" s="27"/>
      <c r="Q18" s="27"/>
      <c r="R18" s="27"/>
      <c r="S18" s="27"/>
    </row>
    <row r="19" spans="2:19" x14ac:dyDescent="0.2">
      <c r="B19" s="28">
        <f t="shared" si="1"/>
        <v>-1516990</v>
      </c>
      <c r="C19" s="28">
        <f t="shared" si="2"/>
        <v>0</v>
      </c>
      <c r="D19" s="42">
        <f t="shared" si="0"/>
        <v>44206</v>
      </c>
      <c r="E19" s="41" t="s">
        <v>58</v>
      </c>
      <c r="F19" s="25"/>
      <c r="G19" s="27">
        <v>10</v>
      </c>
      <c r="H19" s="27">
        <v>-389000</v>
      </c>
      <c r="I19" s="27">
        <v>-319000</v>
      </c>
      <c r="J19" s="27">
        <v>-214000</v>
      </c>
      <c r="K19" s="27">
        <v>-333000</v>
      </c>
      <c r="L19" s="27">
        <v>-116000</v>
      </c>
      <c r="M19" s="27">
        <v>-146000</v>
      </c>
      <c r="N19" s="27"/>
      <c r="O19" s="27"/>
      <c r="P19" s="27"/>
      <c r="Q19" s="27"/>
      <c r="R19" s="27"/>
      <c r="S19" s="27"/>
    </row>
    <row r="20" spans="2:19" x14ac:dyDescent="0.2">
      <c r="B20" s="28">
        <f t="shared" si="1"/>
        <v>-1516990</v>
      </c>
      <c r="C20" s="28">
        <f t="shared" si="2"/>
        <v>0</v>
      </c>
      <c r="D20" s="42">
        <f t="shared" si="0"/>
        <v>44207</v>
      </c>
      <c r="E20" s="41" t="s">
        <v>59</v>
      </c>
      <c r="F20" s="25"/>
      <c r="G20" s="27">
        <v>10</v>
      </c>
      <c r="H20" s="27">
        <v>-389000</v>
      </c>
      <c r="I20" s="27">
        <v>-319000</v>
      </c>
      <c r="J20" s="27">
        <v>-214000</v>
      </c>
      <c r="K20" s="27">
        <v>-333000</v>
      </c>
      <c r="L20" s="27">
        <v>-116000</v>
      </c>
      <c r="M20" s="27">
        <v>-146000</v>
      </c>
      <c r="N20" s="27"/>
      <c r="O20" s="27"/>
      <c r="P20" s="27"/>
      <c r="Q20" s="27"/>
      <c r="R20" s="27"/>
      <c r="S20" s="27"/>
    </row>
    <row r="21" spans="2:19" x14ac:dyDescent="0.2">
      <c r="B21" s="28">
        <f t="shared" si="1"/>
        <v>-1516990</v>
      </c>
      <c r="C21" s="28">
        <f t="shared" si="2"/>
        <v>0</v>
      </c>
      <c r="D21" s="42">
        <f t="shared" si="0"/>
        <v>44208</v>
      </c>
      <c r="E21" s="41" t="s">
        <v>60</v>
      </c>
      <c r="F21" s="25"/>
      <c r="G21" s="27">
        <v>10</v>
      </c>
      <c r="H21" s="27">
        <v>-389000</v>
      </c>
      <c r="I21" s="27">
        <v>-319000</v>
      </c>
      <c r="J21" s="27">
        <v>-214000</v>
      </c>
      <c r="K21" s="27">
        <v>-333000</v>
      </c>
      <c r="L21" s="27">
        <v>-116000</v>
      </c>
      <c r="M21" s="27">
        <v>-146000</v>
      </c>
      <c r="N21" s="27"/>
      <c r="O21" s="27"/>
      <c r="P21" s="27"/>
      <c r="Q21" s="27"/>
      <c r="R21" s="27"/>
      <c r="S21" s="27"/>
    </row>
    <row r="22" spans="2:19" x14ac:dyDescent="0.2">
      <c r="B22" s="28">
        <f t="shared" si="1"/>
        <v>1652010</v>
      </c>
      <c r="C22" s="28">
        <f t="shared" si="2"/>
        <v>1652010</v>
      </c>
      <c r="D22" s="42">
        <f t="shared" si="0"/>
        <v>44209</v>
      </c>
      <c r="E22" s="41" t="s">
        <v>61</v>
      </c>
      <c r="F22" s="25"/>
      <c r="G22" s="27">
        <v>10</v>
      </c>
      <c r="H22" s="27">
        <v>169000</v>
      </c>
      <c r="I22" s="27">
        <v>115000</v>
      </c>
      <c r="J22" s="27">
        <v>363000</v>
      </c>
      <c r="K22" s="27">
        <v>367000</v>
      </c>
      <c r="L22" s="27">
        <v>376000</v>
      </c>
      <c r="M22" s="27">
        <v>262000</v>
      </c>
      <c r="N22" s="27"/>
      <c r="O22" s="27"/>
      <c r="P22" s="27"/>
      <c r="Q22" s="27"/>
      <c r="R22" s="27"/>
      <c r="S22" s="27"/>
    </row>
    <row r="23" spans="2:19" x14ac:dyDescent="0.2">
      <c r="B23" s="28">
        <f t="shared" si="1"/>
        <v>1916010</v>
      </c>
      <c r="C23" s="28">
        <f t="shared" si="2"/>
        <v>1916010</v>
      </c>
      <c r="D23" s="42">
        <f t="shared" si="0"/>
        <v>44210</v>
      </c>
      <c r="E23" s="41" t="s">
        <v>62</v>
      </c>
      <c r="F23" s="25"/>
      <c r="G23" s="27">
        <v>10</v>
      </c>
      <c r="H23" s="27">
        <v>285000</v>
      </c>
      <c r="I23" s="27">
        <v>322000</v>
      </c>
      <c r="J23" s="27">
        <v>316000</v>
      </c>
      <c r="K23" s="27">
        <v>357000</v>
      </c>
      <c r="L23" s="27">
        <v>271000</v>
      </c>
      <c r="M23" s="27">
        <v>365000</v>
      </c>
      <c r="N23" s="27"/>
      <c r="O23" s="27"/>
      <c r="P23" s="27"/>
      <c r="Q23" s="27"/>
      <c r="R23" s="27"/>
      <c r="S23" s="27"/>
    </row>
    <row r="24" spans="2:19" x14ac:dyDescent="0.2">
      <c r="B24" s="28">
        <f t="shared" si="1"/>
        <v>1362010</v>
      </c>
      <c r="C24" s="28">
        <f t="shared" si="2"/>
        <v>1362010</v>
      </c>
      <c r="D24" s="42">
        <f t="shared" si="0"/>
        <v>44211</v>
      </c>
      <c r="E24" s="41" t="s">
        <v>63</v>
      </c>
      <c r="F24" s="25"/>
      <c r="G24" s="27">
        <v>10</v>
      </c>
      <c r="H24" s="27">
        <v>237000</v>
      </c>
      <c r="I24" s="27">
        <v>145000</v>
      </c>
      <c r="J24" s="27">
        <v>323000</v>
      </c>
      <c r="K24" s="27">
        <v>184000</v>
      </c>
      <c r="L24" s="27">
        <v>373000</v>
      </c>
      <c r="M24" s="27">
        <v>100000</v>
      </c>
      <c r="N24" s="27"/>
      <c r="O24" s="27"/>
      <c r="P24" s="27"/>
      <c r="Q24" s="27"/>
      <c r="R24" s="27"/>
      <c r="S24" s="27"/>
    </row>
    <row r="25" spans="2:19" x14ac:dyDescent="0.2">
      <c r="B25" s="28">
        <f t="shared" si="1"/>
        <v>1427010</v>
      </c>
      <c r="C25" s="28">
        <f t="shared" si="2"/>
        <v>1427010</v>
      </c>
      <c r="D25" s="42">
        <f t="shared" si="0"/>
        <v>44212</v>
      </c>
      <c r="E25" s="41" t="s">
        <v>64</v>
      </c>
      <c r="F25" s="25"/>
      <c r="G25" s="27">
        <v>10</v>
      </c>
      <c r="H25" s="27">
        <v>371000</v>
      </c>
      <c r="I25" s="27">
        <v>156000</v>
      </c>
      <c r="J25" s="27">
        <v>375000</v>
      </c>
      <c r="K25" s="27">
        <v>190000</v>
      </c>
      <c r="L25" s="27">
        <v>153000</v>
      </c>
      <c r="M25" s="27">
        <v>182000</v>
      </c>
      <c r="N25" s="27"/>
      <c r="O25" s="27"/>
      <c r="P25" s="27"/>
      <c r="Q25" s="27"/>
      <c r="R25" s="27"/>
      <c r="S25" s="27"/>
    </row>
    <row r="26" spans="2:19" x14ac:dyDescent="0.2">
      <c r="B26" s="28">
        <f t="shared" si="1"/>
        <v>1517010</v>
      </c>
      <c r="C26" s="28">
        <f t="shared" si="2"/>
        <v>1517010</v>
      </c>
      <c r="D26" s="42">
        <f t="shared" si="0"/>
        <v>44213</v>
      </c>
      <c r="E26" s="41" t="s">
        <v>65</v>
      </c>
      <c r="F26" s="25"/>
      <c r="G26" s="27">
        <v>10</v>
      </c>
      <c r="H26" s="27">
        <v>389000</v>
      </c>
      <c r="I26" s="27">
        <v>319000</v>
      </c>
      <c r="J26" s="27">
        <v>214000</v>
      </c>
      <c r="K26" s="27">
        <v>333000</v>
      </c>
      <c r="L26" s="27">
        <v>116000</v>
      </c>
      <c r="M26" s="27">
        <v>146000</v>
      </c>
      <c r="N26" s="27"/>
      <c r="O26" s="27"/>
      <c r="P26" s="27"/>
      <c r="Q26" s="27"/>
      <c r="R26" s="27"/>
      <c r="S26" s="27"/>
    </row>
    <row r="27" spans="2:19" x14ac:dyDescent="0.2">
      <c r="B27" s="28">
        <f t="shared" si="1"/>
        <v>1517010</v>
      </c>
      <c r="C27" s="28">
        <f t="shared" si="2"/>
        <v>1517010</v>
      </c>
      <c r="D27" s="42">
        <f t="shared" si="0"/>
        <v>44214</v>
      </c>
      <c r="E27" s="41" t="s">
        <v>66</v>
      </c>
      <c r="F27" s="25"/>
      <c r="G27" s="27">
        <v>10</v>
      </c>
      <c r="H27" s="27">
        <v>389000</v>
      </c>
      <c r="I27" s="27">
        <v>319000</v>
      </c>
      <c r="J27" s="27">
        <v>214000</v>
      </c>
      <c r="K27" s="27">
        <v>333000</v>
      </c>
      <c r="L27" s="27">
        <v>116000</v>
      </c>
      <c r="M27" s="27">
        <v>146000</v>
      </c>
      <c r="N27" s="27"/>
      <c r="O27" s="27"/>
      <c r="P27" s="27"/>
      <c r="Q27" s="27"/>
      <c r="R27" s="27"/>
      <c r="S27" s="27"/>
    </row>
    <row r="28" spans="2:19" x14ac:dyDescent="0.2">
      <c r="B28" s="28">
        <f t="shared" si="1"/>
        <v>1517010</v>
      </c>
      <c r="C28" s="28">
        <f t="shared" si="2"/>
        <v>1517010</v>
      </c>
      <c r="D28" s="42">
        <f t="shared" si="0"/>
        <v>44215</v>
      </c>
      <c r="E28" s="41" t="s">
        <v>67</v>
      </c>
      <c r="F28" s="25"/>
      <c r="G28" s="27">
        <v>10</v>
      </c>
      <c r="H28" s="27">
        <v>389000</v>
      </c>
      <c r="I28" s="27">
        <v>319000</v>
      </c>
      <c r="J28" s="27">
        <v>214000</v>
      </c>
      <c r="K28" s="27">
        <v>333000</v>
      </c>
      <c r="L28" s="27">
        <v>116000</v>
      </c>
      <c r="M28" s="27">
        <v>146000</v>
      </c>
      <c r="N28" s="27"/>
      <c r="O28" s="27"/>
      <c r="P28" s="27"/>
      <c r="Q28" s="27"/>
      <c r="R28" s="27"/>
      <c r="S28" s="27"/>
    </row>
    <row r="29" spans="2:19" x14ac:dyDescent="0.2">
      <c r="B29" s="28">
        <f t="shared" si="1"/>
        <v>1372010</v>
      </c>
      <c r="C29" s="28">
        <f t="shared" si="2"/>
        <v>1372010</v>
      </c>
      <c r="D29" s="42">
        <f t="shared" si="0"/>
        <v>44216</v>
      </c>
      <c r="E29" s="41" t="s">
        <v>68</v>
      </c>
      <c r="F29" s="25"/>
      <c r="G29" s="27">
        <v>10</v>
      </c>
      <c r="H29" s="27">
        <v>280000</v>
      </c>
      <c r="I29" s="27">
        <v>213000</v>
      </c>
      <c r="J29" s="27">
        <v>169000</v>
      </c>
      <c r="K29" s="27">
        <v>166000</v>
      </c>
      <c r="L29" s="27">
        <v>260000</v>
      </c>
      <c r="M29" s="27">
        <v>284000</v>
      </c>
      <c r="N29" s="27"/>
      <c r="O29" s="27"/>
      <c r="P29" s="27"/>
      <c r="Q29" s="27"/>
      <c r="R29" s="27"/>
      <c r="S29" s="27"/>
    </row>
    <row r="30" spans="2:19" x14ac:dyDescent="0.2">
      <c r="B30" s="28">
        <f t="shared" si="1"/>
        <v>1759010</v>
      </c>
      <c r="C30" s="28">
        <f t="shared" si="2"/>
        <v>1759010</v>
      </c>
      <c r="D30" s="42">
        <f t="shared" si="0"/>
        <v>44217</v>
      </c>
      <c r="E30" s="41" t="s">
        <v>69</v>
      </c>
      <c r="F30" s="25"/>
      <c r="G30" s="27">
        <v>10</v>
      </c>
      <c r="H30" s="27">
        <v>203000</v>
      </c>
      <c r="I30" s="27">
        <v>325000</v>
      </c>
      <c r="J30" s="27">
        <v>369000</v>
      </c>
      <c r="K30" s="27">
        <v>348000</v>
      </c>
      <c r="L30" s="27">
        <v>384000</v>
      </c>
      <c r="M30" s="27">
        <v>130000</v>
      </c>
      <c r="N30" s="27"/>
      <c r="O30" s="27"/>
      <c r="P30" s="27"/>
      <c r="Q30" s="27"/>
      <c r="R30" s="27"/>
      <c r="S30" s="27"/>
    </row>
    <row r="31" spans="2:19" x14ac:dyDescent="0.2">
      <c r="B31" s="28">
        <f t="shared" si="1"/>
        <v>1363010</v>
      </c>
      <c r="C31" s="28">
        <f t="shared" si="2"/>
        <v>1363010</v>
      </c>
      <c r="D31" s="42">
        <f t="shared" si="0"/>
        <v>44218</v>
      </c>
      <c r="E31" s="41" t="s">
        <v>70</v>
      </c>
      <c r="F31" s="25"/>
      <c r="G31" s="27">
        <v>10</v>
      </c>
      <c r="H31" s="27">
        <v>191000</v>
      </c>
      <c r="I31" s="27">
        <v>160000</v>
      </c>
      <c r="J31" s="27">
        <v>272000</v>
      </c>
      <c r="K31" s="27">
        <v>132000</v>
      </c>
      <c r="L31" s="27">
        <v>274000</v>
      </c>
      <c r="M31" s="27">
        <v>334000</v>
      </c>
      <c r="N31" s="27"/>
      <c r="O31" s="27"/>
      <c r="P31" s="27"/>
      <c r="Q31" s="27"/>
      <c r="R31" s="27"/>
      <c r="S31" s="27"/>
    </row>
    <row r="32" spans="2:19" x14ac:dyDescent="0.2">
      <c r="B32" s="28">
        <f t="shared" si="1"/>
        <v>2014010</v>
      </c>
      <c r="C32" s="28">
        <f t="shared" si="2"/>
        <v>2014010</v>
      </c>
      <c r="D32" s="42">
        <f t="shared" si="0"/>
        <v>44219</v>
      </c>
      <c r="E32" s="41" t="s">
        <v>71</v>
      </c>
      <c r="F32" s="25"/>
      <c r="G32" s="27">
        <v>10</v>
      </c>
      <c r="H32" s="27">
        <v>302000</v>
      </c>
      <c r="I32" s="27">
        <v>316000</v>
      </c>
      <c r="J32" s="27">
        <v>362000</v>
      </c>
      <c r="K32" s="27">
        <v>384000</v>
      </c>
      <c r="L32" s="27">
        <v>270000</v>
      </c>
      <c r="M32" s="27">
        <v>380000</v>
      </c>
      <c r="N32" s="27"/>
      <c r="O32" s="27"/>
      <c r="P32" s="27"/>
      <c r="Q32" s="27"/>
      <c r="R32" s="27"/>
      <c r="S32" s="27"/>
    </row>
    <row r="33" spans="2:19" x14ac:dyDescent="0.2">
      <c r="B33" s="28">
        <f t="shared" si="1"/>
        <v>1517010</v>
      </c>
      <c r="C33" s="28">
        <f t="shared" si="2"/>
        <v>1517010</v>
      </c>
      <c r="D33" s="42">
        <f t="shared" si="0"/>
        <v>44220</v>
      </c>
      <c r="E33" s="41" t="s">
        <v>72</v>
      </c>
      <c r="F33" s="25"/>
      <c r="G33" s="27">
        <v>10</v>
      </c>
      <c r="H33" s="27">
        <v>389000</v>
      </c>
      <c r="I33" s="27">
        <v>319000</v>
      </c>
      <c r="J33" s="27">
        <v>214000</v>
      </c>
      <c r="K33" s="27">
        <v>333000</v>
      </c>
      <c r="L33" s="27">
        <v>116000</v>
      </c>
      <c r="M33" s="27">
        <v>146000</v>
      </c>
      <c r="N33" s="27"/>
      <c r="O33" s="27"/>
      <c r="P33" s="27"/>
      <c r="Q33" s="27"/>
      <c r="R33" s="27"/>
      <c r="S33" s="27"/>
    </row>
    <row r="34" spans="2:19" x14ac:dyDescent="0.2">
      <c r="B34" s="28">
        <f t="shared" si="1"/>
        <v>1517010</v>
      </c>
      <c r="C34" s="28">
        <f t="shared" si="2"/>
        <v>1517010</v>
      </c>
      <c r="D34" s="42">
        <f t="shared" si="0"/>
        <v>44221</v>
      </c>
      <c r="E34" s="41" t="s">
        <v>73</v>
      </c>
      <c r="F34" s="25"/>
      <c r="G34" s="27">
        <v>10</v>
      </c>
      <c r="H34" s="27">
        <v>389000</v>
      </c>
      <c r="I34" s="27">
        <v>319000</v>
      </c>
      <c r="J34" s="27">
        <v>214000</v>
      </c>
      <c r="K34" s="27">
        <v>333000</v>
      </c>
      <c r="L34" s="27">
        <v>116000</v>
      </c>
      <c r="M34" s="27">
        <v>146000</v>
      </c>
      <c r="N34" s="27"/>
      <c r="O34" s="27"/>
      <c r="P34" s="27"/>
      <c r="Q34" s="27"/>
      <c r="R34" s="27"/>
      <c r="S34" s="27"/>
    </row>
    <row r="35" spans="2:19" x14ac:dyDescent="0.2">
      <c r="B35" s="28">
        <f t="shared" si="1"/>
        <v>1517010</v>
      </c>
      <c r="C35" s="28">
        <f t="shared" si="2"/>
        <v>1517010</v>
      </c>
      <c r="D35" s="42">
        <f t="shared" si="0"/>
        <v>44222</v>
      </c>
      <c r="E35" s="41" t="s">
        <v>74</v>
      </c>
      <c r="F35" s="25"/>
      <c r="G35" s="27">
        <v>10</v>
      </c>
      <c r="H35" s="27">
        <v>389000</v>
      </c>
      <c r="I35" s="27">
        <v>319000</v>
      </c>
      <c r="J35" s="27">
        <v>214000</v>
      </c>
      <c r="K35" s="27">
        <v>333000</v>
      </c>
      <c r="L35" s="27">
        <v>116000</v>
      </c>
      <c r="M35" s="27">
        <v>146000</v>
      </c>
      <c r="N35" s="27"/>
      <c r="O35" s="27"/>
      <c r="P35" s="27"/>
      <c r="Q35" s="27"/>
      <c r="R35" s="27"/>
      <c r="S35" s="27"/>
    </row>
    <row r="36" spans="2:19" x14ac:dyDescent="0.2">
      <c r="B36" s="28">
        <f t="shared" si="1"/>
        <v>1403010</v>
      </c>
      <c r="C36" s="28">
        <f t="shared" si="2"/>
        <v>1403010</v>
      </c>
      <c r="D36" s="42">
        <f t="shared" si="0"/>
        <v>44223</v>
      </c>
      <c r="E36" s="41" t="s">
        <v>75</v>
      </c>
      <c r="F36" s="25"/>
      <c r="G36" s="27">
        <v>10</v>
      </c>
      <c r="H36" s="27">
        <v>140000</v>
      </c>
      <c r="I36" s="27">
        <v>345000</v>
      </c>
      <c r="J36" s="27">
        <v>218000</v>
      </c>
      <c r="K36" s="27">
        <v>388000</v>
      </c>
      <c r="L36" s="27">
        <v>108000</v>
      </c>
      <c r="M36" s="27">
        <v>204000</v>
      </c>
      <c r="N36" s="27"/>
      <c r="O36" s="27"/>
      <c r="P36" s="27"/>
      <c r="Q36" s="27"/>
      <c r="R36" s="27"/>
      <c r="S36" s="27"/>
    </row>
    <row r="37" spans="2:19" x14ac:dyDescent="0.2">
      <c r="B37" s="28">
        <f t="shared" si="1"/>
        <v>1269010</v>
      </c>
      <c r="C37" s="28">
        <f t="shared" si="2"/>
        <v>1269010</v>
      </c>
      <c r="D37" s="42">
        <f t="shared" si="0"/>
        <v>44224</v>
      </c>
      <c r="E37" s="41" t="s">
        <v>76</v>
      </c>
      <c r="F37" s="25"/>
      <c r="G37" s="27">
        <v>10</v>
      </c>
      <c r="H37" s="27">
        <v>117000</v>
      </c>
      <c r="I37" s="27">
        <v>261000</v>
      </c>
      <c r="J37" s="27">
        <v>217000</v>
      </c>
      <c r="K37" s="27">
        <v>248000</v>
      </c>
      <c r="L37" s="27">
        <v>157000</v>
      </c>
      <c r="M37" s="27">
        <v>269000</v>
      </c>
      <c r="N37" s="27"/>
      <c r="O37" s="27"/>
      <c r="P37" s="27"/>
      <c r="Q37" s="27"/>
      <c r="R37" s="27"/>
      <c r="S37" s="27"/>
    </row>
    <row r="38" spans="2:19" x14ac:dyDescent="0.2">
      <c r="B38" s="28">
        <f t="shared" si="1"/>
        <v>1421010</v>
      </c>
      <c r="C38" s="28">
        <f t="shared" si="2"/>
        <v>1421010</v>
      </c>
      <c r="D38" s="42">
        <f t="shared" si="0"/>
        <v>44225</v>
      </c>
      <c r="E38" s="41" t="s">
        <v>77</v>
      </c>
      <c r="F38" s="25"/>
      <c r="G38" s="27">
        <v>10</v>
      </c>
      <c r="H38" s="27">
        <v>172000</v>
      </c>
      <c r="I38" s="27">
        <v>352000</v>
      </c>
      <c r="J38" s="27">
        <v>188000</v>
      </c>
      <c r="K38" s="27">
        <v>139000</v>
      </c>
      <c r="L38" s="27">
        <v>274000</v>
      </c>
      <c r="M38" s="27">
        <v>296000</v>
      </c>
      <c r="N38" s="27"/>
      <c r="O38" s="27"/>
      <c r="P38" s="27"/>
      <c r="Q38" s="27"/>
      <c r="R38" s="27"/>
      <c r="S38" s="27"/>
    </row>
    <row r="39" spans="2:19" x14ac:dyDescent="0.2">
      <c r="B39" s="28">
        <f t="shared" si="1"/>
        <v>1490010</v>
      </c>
      <c r="C39" s="28">
        <f t="shared" si="2"/>
        <v>1490010</v>
      </c>
      <c r="D39" s="42">
        <f t="shared" si="0"/>
        <v>44226</v>
      </c>
      <c r="E39" s="41" t="s">
        <v>78</v>
      </c>
      <c r="F39" s="25"/>
      <c r="G39" s="27">
        <v>10</v>
      </c>
      <c r="H39" s="27">
        <v>277000</v>
      </c>
      <c r="I39" s="27">
        <v>285000</v>
      </c>
      <c r="J39" s="27">
        <v>255000</v>
      </c>
      <c r="K39" s="27">
        <v>202000</v>
      </c>
      <c r="L39" s="27">
        <v>217000</v>
      </c>
      <c r="M39" s="27">
        <v>254000</v>
      </c>
      <c r="N39" s="27"/>
      <c r="O39" s="27"/>
      <c r="P39" s="27"/>
      <c r="Q39" s="27"/>
      <c r="R39" s="27"/>
      <c r="S39" s="27"/>
    </row>
    <row r="40" spans="2:19" x14ac:dyDescent="0.2">
      <c r="B40" s="28">
        <f t="shared" si="1"/>
        <v>1517010</v>
      </c>
      <c r="C40" s="28">
        <f t="shared" si="2"/>
        <v>1517010</v>
      </c>
      <c r="D40" s="42">
        <f t="shared" si="0"/>
        <v>44227</v>
      </c>
      <c r="E40" s="41" t="s">
        <v>79</v>
      </c>
      <c r="F40" s="25"/>
      <c r="G40" s="27">
        <v>10</v>
      </c>
      <c r="H40" s="27">
        <v>389000</v>
      </c>
      <c r="I40" s="27">
        <v>319000</v>
      </c>
      <c r="J40" s="27">
        <v>214000</v>
      </c>
      <c r="K40" s="27">
        <v>333000</v>
      </c>
      <c r="L40" s="27">
        <v>116000</v>
      </c>
      <c r="M40" s="27">
        <v>146000</v>
      </c>
      <c r="N40" s="27"/>
      <c r="O40" s="27"/>
      <c r="P40" s="27"/>
      <c r="Q40" s="27"/>
      <c r="R40" s="27"/>
      <c r="S40" s="27"/>
    </row>
    <row r="41" spans="2:19" x14ac:dyDescent="0.2">
      <c r="B41" s="28">
        <f t="shared" si="1"/>
        <v>1517010</v>
      </c>
      <c r="C41" s="28">
        <f t="shared" si="2"/>
        <v>1517010</v>
      </c>
      <c r="D41" s="42">
        <f t="shared" si="0"/>
        <v>44228</v>
      </c>
      <c r="E41" s="41" t="s">
        <v>80</v>
      </c>
      <c r="F41" s="25"/>
      <c r="G41" s="27">
        <v>10</v>
      </c>
      <c r="H41" s="27">
        <v>389000</v>
      </c>
      <c r="I41" s="27">
        <v>319000</v>
      </c>
      <c r="J41" s="27">
        <v>214000</v>
      </c>
      <c r="K41" s="27">
        <v>333000</v>
      </c>
      <c r="L41" s="27">
        <v>116000</v>
      </c>
      <c r="M41" s="27">
        <v>146000</v>
      </c>
      <c r="N41" s="27"/>
      <c r="O41" s="27"/>
      <c r="P41" s="27"/>
      <c r="Q41" s="27"/>
      <c r="R41" s="27"/>
      <c r="S41" s="27"/>
    </row>
    <row r="42" spans="2:19" x14ac:dyDescent="0.2">
      <c r="B42" s="28">
        <f t="shared" si="1"/>
        <v>1517010</v>
      </c>
      <c r="C42" s="28">
        <f t="shared" si="2"/>
        <v>1517010</v>
      </c>
      <c r="D42" s="42">
        <f t="shared" ref="D42:D69" si="3">DATE(Jaar,MONTH(DATEVALUE(E42)),DAY(DATEVALUE(E42)))</f>
        <v>44229</v>
      </c>
      <c r="E42" s="41" t="s">
        <v>81</v>
      </c>
      <c r="F42" s="25"/>
      <c r="G42" s="27">
        <v>10</v>
      </c>
      <c r="H42" s="27">
        <v>389000</v>
      </c>
      <c r="I42" s="27">
        <v>319000</v>
      </c>
      <c r="J42" s="27">
        <v>214000</v>
      </c>
      <c r="K42" s="27">
        <v>333000</v>
      </c>
      <c r="L42" s="27">
        <v>116000</v>
      </c>
      <c r="M42" s="27">
        <v>146000</v>
      </c>
      <c r="N42" s="27"/>
      <c r="O42" s="27"/>
      <c r="P42" s="27"/>
      <c r="Q42" s="27"/>
      <c r="R42" s="27"/>
      <c r="S42" s="27"/>
    </row>
    <row r="43" spans="2:19" x14ac:dyDescent="0.2">
      <c r="B43" s="28">
        <f t="shared" si="1"/>
        <v>1419010</v>
      </c>
      <c r="C43" s="28">
        <f t="shared" si="2"/>
        <v>1419010</v>
      </c>
      <c r="D43" s="42">
        <f t="shared" si="3"/>
        <v>44230</v>
      </c>
      <c r="E43" s="41" t="s">
        <v>82</v>
      </c>
      <c r="F43" s="25"/>
      <c r="G43" s="27">
        <v>10</v>
      </c>
      <c r="H43" s="27">
        <v>185000</v>
      </c>
      <c r="I43" s="27">
        <v>276000</v>
      </c>
      <c r="J43" s="27">
        <v>147000</v>
      </c>
      <c r="K43" s="27">
        <v>257000</v>
      </c>
      <c r="L43" s="27">
        <v>376000</v>
      </c>
      <c r="M43" s="27">
        <v>178000</v>
      </c>
      <c r="N43" s="27"/>
      <c r="O43" s="27"/>
      <c r="P43" s="27"/>
      <c r="Q43" s="27"/>
      <c r="R43" s="27"/>
      <c r="S43" s="27"/>
    </row>
    <row r="44" spans="2:19" x14ac:dyDescent="0.2">
      <c r="B44" s="28">
        <f t="shared" si="1"/>
        <v>1445010</v>
      </c>
      <c r="C44" s="28">
        <f t="shared" si="2"/>
        <v>1445010</v>
      </c>
      <c r="D44" s="42">
        <f t="shared" si="3"/>
        <v>44231</v>
      </c>
      <c r="E44" s="41" t="s">
        <v>83</v>
      </c>
      <c r="F44" s="25"/>
      <c r="G44" s="27">
        <v>10</v>
      </c>
      <c r="H44" s="27">
        <v>218000</v>
      </c>
      <c r="I44" s="27">
        <v>110000</v>
      </c>
      <c r="J44" s="27">
        <v>163000</v>
      </c>
      <c r="K44" s="27">
        <v>315000</v>
      </c>
      <c r="L44" s="27">
        <v>355000</v>
      </c>
      <c r="M44" s="27">
        <v>284000</v>
      </c>
      <c r="N44" s="27"/>
      <c r="O44" s="27"/>
      <c r="P44" s="27"/>
      <c r="Q44" s="27"/>
      <c r="R44" s="27"/>
      <c r="S44" s="27"/>
    </row>
    <row r="45" spans="2:19" x14ac:dyDescent="0.2">
      <c r="B45" s="28">
        <f t="shared" si="1"/>
        <v>2055010</v>
      </c>
      <c r="C45" s="28">
        <f t="shared" si="2"/>
        <v>2055010</v>
      </c>
      <c r="D45" s="42">
        <f t="shared" si="3"/>
        <v>44232</v>
      </c>
      <c r="E45" s="41" t="s">
        <v>84</v>
      </c>
      <c r="F45" s="25"/>
      <c r="G45" s="27">
        <v>10</v>
      </c>
      <c r="H45" s="27">
        <v>314000</v>
      </c>
      <c r="I45" s="27">
        <v>327000</v>
      </c>
      <c r="J45" s="27">
        <v>398000</v>
      </c>
      <c r="K45" s="27">
        <v>315000</v>
      </c>
      <c r="L45" s="27">
        <v>399000</v>
      </c>
      <c r="M45" s="27">
        <v>302000</v>
      </c>
      <c r="N45" s="27"/>
      <c r="O45" s="27"/>
      <c r="P45" s="27"/>
      <c r="Q45" s="27"/>
      <c r="R45" s="27"/>
      <c r="S45" s="27"/>
    </row>
    <row r="46" spans="2:19" x14ac:dyDescent="0.2">
      <c r="B46" s="28">
        <f t="shared" si="1"/>
        <v>1741010</v>
      </c>
      <c r="C46" s="28">
        <f t="shared" si="2"/>
        <v>1741010</v>
      </c>
      <c r="D46" s="42">
        <f t="shared" si="3"/>
        <v>44233</v>
      </c>
      <c r="E46" s="41" t="s">
        <v>85</v>
      </c>
      <c r="F46" s="25"/>
      <c r="G46" s="27">
        <v>10</v>
      </c>
      <c r="H46" s="27">
        <v>356000</v>
      </c>
      <c r="I46" s="27">
        <v>102000</v>
      </c>
      <c r="J46" s="27">
        <v>289000</v>
      </c>
      <c r="K46" s="27">
        <v>379000</v>
      </c>
      <c r="L46" s="27">
        <v>284000</v>
      </c>
      <c r="M46" s="27">
        <v>331000</v>
      </c>
      <c r="N46" s="27"/>
      <c r="O46" s="27"/>
      <c r="P46" s="27"/>
      <c r="Q46" s="27"/>
      <c r="R46" s="27"/>
      <c r="S46" s="27"/>
    </row>
    <row r="47" spans="2:19" x14ac:dyDescent="0.2">
      <c r="B47" s="28">
        <f t="shared" si="1"/>
        <v>1517010</v>
      </c>
      <c r="C47" s="28">
        <f t="shared" si="2"/>
        <v>1517010</v>
      </c>
      <c r="D47" s="42">
        <f t="shared" si="3"/>
        <v>44234</v>
      </c>
      <c r="E47" s="41" t="s">
        <v>86</v>
      </c>
      <c r="F47" s="25"/>
      <c r="G47" s="27">
        <v>10</v>
      </c>
      <c r="H47" s="27">
        <v>389000</v>
      </c>
      <c r="I47" s="27">
        <v>319000</v>
      </c>
      <c r="J47" s="27">
        <v>214000</v>
      </c>
      <c r="K47" s="27">
        <v>333000</v>
      </c>
      <c r="L47" s="27">
        <v>116000</v>
      </c>
      <c r="M47" s="27">
        <v>146000</v>
      </c>
      <c r="N47" s="27"/>
      <c r="O47" s="27"/>
      <c r="P47" s="27"/>
      <c r="Q47" s="27"/>
      <c r="R47" s="27"/>
      <c r="S47" s="27"/>
    </row>
    <row r="48" spans="2:19" x14ac:dyDescent="0.2">
      <c r="B48" s="28">
        <f t="shared" si="1"/>
        <v>1517010</v>
      </c>
      <c r="C48" s="28">
        <f t="shared" si="2"/>
        <v>1517010</v>
      </c>
      <c r="D48" s="42">
        <f t="shared" si="3"/>
        <v>44235</v>
      </c>
      <c r="E48" s="41" t="s">
        <v>87</v>
      </c>
      <c r="F48" s="25"/>
      <c r="G48" s="27">
        <v>10</v>
      </c>
      <c r="H48" s="27">
        <v>389000</v>
      </c>
      <c r="I48" s="27">
        <v>319000</v>
      </c>
      <c r="J48" s="27">
        <v>214000</v>
      </c>
      <c r="K48" s="27">
        <v>333000</v>
      </c>
      <c r="L48" s="27">
        <v>116000</v>
      </c>
      <c r="M48" s="27">
        <v>146000</v>
      </c>
      <c r="N48" s="27"/>
      <c r="O48" s="27"/>
      <c r="P48" s="27"/>
      <c r="Q48" s="27"/>
      <c r="R48" s="27"/>
      <c r="S48" s="27"/>
    </row>
    <row r="49" spans="2:19" x14ac:dyDescent="0.2">
      <c r="B49" s="28">
        <f t="shared" si="1"/>
        <v>1517010</v>
      </c>
      <c r="C49" s="28">
        <f t="shared" si="2"/>
        <v>1517010</v>
      </c>
      <c r="D49" s="42">
        <f t="shared" si="3"/>
        <v>44236</v>
      </c>
      <c r="E49" s="41" t="s">
        <v>88</v>
      </c>
      <c r="F49" s="25"/>
      <c r="G49" s="27">
        <v>10</v>
      </c>
      <c r="H49" s="27">
        <v>389000</v>
      </c>
      <c r="I49" s="27">
        <v>319000</v>
      </c>
      <c r="J49" s="27">
        <v>214000</v>
      </c>
      <c r="K49" s="27">
        <v>333000</v>
      </c>
      <c r="L49" s="27">
        <v>116000</v>
      </c>
      <c r="M49" s="27">
        <v>146000</v>
      </c>
      <c r="N49" s="27"/>
      <c r="O49" s="27"/>
      <c r="P49" s="27"/>
      <c r="Q49" s="27"/>
      <c r="R49" s="27"/>
      <c r="S49" s="27"/>
    </row>
    <row r="50" spans="2:19" x14ac:dyDescent="0.2">
      <c r="B50" s="28">
        <f t="shared" si="1"/>
        <v>1528010</v>
      </c>
      <c r="C50" s="28">
        <f t="shared" si="2"/>
        <v>1528010</v>
      </c>
      <c r="D50" s="42">
        <f t="shared" si="3"/>
        <v>44237</v>
      </c>
      <c r="E50" s="41" t="s">
        <v>89</v>
      </c>
      <c r="F50" s="25"/>
      <c r="G50" s="27">
        <v>10</v>
      </c>
      <c r="H50" s="27">
        <v>334000</v>
      </c>
      <c r="I50" s="27">
        <v>101000</v>
      </c>
      <c r="J50" s="27">
        <v>300000</v>
      </c>
      <c r="K50" s="27">
        <v>155000</v>
      </c>
      <c r="L50" s="27">
        <v>386000</v>
      </c>
      <c r="M50" s="27">
        <v>252000</v>
      </c>
      <c r="N50" s="27"/>
      <c r="O50" s="27"/>
      <c r="P50" s="27"/>
      <c r="Q50" s="27"/>
      <c r="R50" s="27"/>
      <c r="S50" s="27"/>
    </row>
    <row r="51" spans="2:19" x14ac:dyDescent="0.2">
      <c r="B51" s="28">
        <f t="shared" si="1"/>
        <v>1866010</v>
      </c>
      <c r="C51" s="28">
        <f t="shared" si="2"/>
        <v>1866010</v>
      </c>
      <c r="D51" s="42">
        <f t="shared" si="3"/>
        <v>44238</v>
      </c>
      <c r="E51" s="41" t="s">
        <v>90</v>
      </c>
      <c r="F51" s="25"/>
      <c r="G51" s="27">
        <v>10</v>
      </c>
      <c r="H51" s="27">
        <v>390000</v>
      </c>
      <c r="I51" s="27">
        <v>362000</v>
      </c>
      <c r="J51" s="27">
        <v>119000</v>
      </c>
      <c r="K51" s="27">
        <v>376000</v>
      </c>
      <c r="L51" s="27">
        <v>325000</v>
      </c>
      <c r="M51" s="27">
        <v>294000</v>
      </c>
      <c r="N51" s="27"/>
      <c r="O51" s="27"/>
      <c r="P51" s="27"/>
      <c r="Q51" s="27"/>
      <c r="R51" s="27"/>
      <c r="S51" s="27"/>
    </row>
    <row r="52" spans="2:19" x14ac:dyDescent="0.2">
      <c r="B52" s="28">
        <f t="shared" si="1"/>
        <v>1502010</v>
      </c>
      <c r="C52" s="28">
        <f t="shared" si="2"/>
        <v>1502010</v>
      </c>
      <c r="D52" s="42">
        <f t="shared" si="3"/>
        <v>44239</v>
      </c>
      <c r="E52" s="41" t="s">
        <v>91</v>
      </c>
      <c r="F52" s="25"/>
      <c r="G52" s="27">
        <v>10</v>
      </c>
      <c r="H52" s="27">
        <v>197000</v>
      </c>
      <c r="I52" s="27">
        <v>388000</v>
      </c>
      <c r="J52" s="27">
        <v>123000</v>
      </c>
      <c r="K52" s="27">
        <v>151000</v>
      </c>
      <c r="L52" s="27">
        <v>397000</v>
      </c>
      <c r="M52" s="27">
        <v>246000</v>
      </c>
      <c r="N52" s="27"/>
      <c r="O52" s="27"/>
      <c r="P52" s="27"/>
      <c r="Q52" s="27"/>
      <c r="R52" s="27"/>
      <c r="S52" s="27"/>
    </row>
    <row r="53" spans="2:19" x14ac:dyDescent="0.2">
      <c r="B53" s="28">
        <f t="shared" si="1"/>
        <v>1513010</v>
      </c>
      <c r="C53" s="28">
        <f t="shared" si="2"/>
        <v>1513010</v>
      </c>
      <c r="D53" s="42">
        <f t="shared" si="3"/>
        <v>44240</v>
      </c>
      <c r="E53" s="41" t="s">
        <v>92</v>
      </c>
      <c r="F53" s="25"/>
      <c r="G53" s="27">
        <v>10</v>
      </c>
      <c r="H53" s="27">
        <v>334000</v>
      </c>
      <c r="I53" s="27">
        <v>233000</v>
      </c>
      <c r="J53" s="27">
        <v>194000</v>
      </c>
      <c r="K53" s="27">
        <v>297000</v>
      </c>
      <c r="L53" s="27">
        <v>256000</v>
      </c>
      <c r="M53" s="27">
        <v>199000</v>
      </c>
      <c r="N53" s="27"/>
      <c r="O53" s="27"/>
      <c r="P53" s="27"/>
      <c r="Q53" s="27"/>
      <c r="R53" s="27"/>
      <c r="S53" s="27"/>
    </row>
    <row r="54" spans="2:19" x14ac:dyDescent="0.2">
      <c r="B54" s="28">
        <f t="shared" si="1"/>
        <v>1517010</v>
      </c>
      <c r="C54" s="28">
        <f t="shared" si="2"/>
        <v>1517010</v>
      </c>
      <c r="D54" s="42">
        <f t="shared" si="3"/>
        <v>44241</v>
      </c>
      <c r="E54" s="41" t="s">
        <v>93</v>
      </c>
      <c r="F54" s="25"/>
      <c r="G54" s="27">
        <v>10</v>
      </c>
      <c r="H54" s="27">
        <v>389000</v>
      </c>
      <c r="I54" s="27">
        <v>319000</v>
      </c>
      <c r="J54" s="27">
        <v>214000</v>
      </c>
      <c r="K54" s="27">
        <v>333000</v>
      </c>
      <c r="L54" s="27">
        <v>116000</v>
      </c>
      <c r="M54" s="27">
        <v>146000</v>
      </c>
      <c r="N54" s="27"/>
      <c r="O54" s="27"/>
      <c r="P54" s="27"/>
      <c r="Q54" s="27"/>
      <c r="R54" s="27"/>
      <c r="S54" s="27"/>
    </row>
    <row r="55" spans="2:19" x14ac:dyDescent="0.2">
      <c r="B55" s="28">
        <f t="shared" si="1"/>
        <v>1517010</v>
      </c>
      <c r="C55" s="28">
        <f t="shared" si="2"/>
        <v>1517010</v>
      </c>
      <c r="D55" s="42">
        <f t="shared" si="3"/>
        <v>44242</v>
      </c>
      <c r="E55" s="41" t="s">
        <v>94</v>
      </c>
      <c r="F55" s="25"/>
      <c r="G55" s="27">
        <v>10</v>
      </c>
      <c r="H55" s="27">
        <v>389000</v>
      </c>
      <c r="I55" s="27">
        <v>319000</v>
      </c>
      <c r="J55" s="27">
        <v>214000</v>
      </c>
      <c r="K55" s="27">
        <v>333000</v>
      </c>
      <c r="L55" s="27">
        <v>116000</v>
      </c>
      <c r="M55" s="27">
        <v>146000</v>
      </c>
      <c r="N55" s="27"/>
      <c r="O55" s="27"/>
      <c r="P55" s="27"/>
      <c r="Q55" s="27"/>
      <c r="R55" s="27"/>
      <c r="S55" s="27"/>
    </row>
    <row r="56" spans="2:19" x14ac:dyDescent="0.2">
      <c r="B56" s="28">
        <f t="shared" si="1"/>
        <v>1517010</v>
      </c>
      <c r="C56" s="28">
        <f t="shared" si="2"/>
        <v>1517010</v>
      </c>
      <c r="D56" s="42">
        <f t="shared" si="3"/>
        <v>44243</v>
      </c>
      <c r="E56" s="41" t="s">
        <v>95</v>
      </c>
      <c r="F56" s="25"/>
      <c r="G56" s="27">
        <v>10</v>
      </c>
      <c r="H56" s="27">
        <v>389000</v>
      </c>
      <c r="I56" s="27">
        <v>319000</v>
      </c>
      <c r="J56" s="27">
        <v>214000</v>
      </c>
      <c r="K56" s="27">
        <v>333000</v>
      </c>
      <c r="L56" s="27">
        <v>116000</v>
      </c>
      <c r="M56" s="27">
        <v>146000</v>
      </c>
      <c r="N56" s="27"/>
      <c r="O56" s="27"/>
      <c r="P56" s="27"/>
      <c r="Q56" s="27"/>
      <c r="R56" s="27"/>
      <c r="S56" s="27"/>
    </row>
    <row r="57" spans="2:19" x14ac:dyDescent="0.2">
      <c r="B57" s="28">
        <f t="shared" si="1"/>
        <v>1370010</v>
      </c>
      <c r="C57" s="28">
        <f t="shared" si="2"/>
        <v>1370010</v>
      </c>
      <c r="D57" s="42">
        <f t="shared" si="3"/>
        <v>44244</v>
      </c>
      <c r="E57" s="41" t="s">
        <v>96</v>
      </c>
      <c r="F57" s="25"/>
      <c r="G57" s="27">
        <v>10</v>
      </c>
      <c r="H57" s="27">
        <v>292000</v>
      </c>
      <c r="I57" s="27">
        <v>119000</v>
      </c>
      <c r="J57" s="27">
        <v>286000</v>
      </c>
      <c r="K57" s="27">
        <v>155000</v>
      </c>
      <c r="L57" s="27">
        <v>174000</v>
      </c>
      <c r="M57" s="27">
        <v>344000</v>
      </c>
      <c r="N57" s="27"/>
      <c r="O57" s="27"/>
      <c r="P57" s="27"/>
      <c r="Q57" s="27"/>
      <c r="R57" s="27"/>
      <c r="S57" s="27"/>
    </row>
    <row r="58" spans="2:19" x14ac:dyDescent="0.2">
      <c r="B58" s="28">
        <f t="shared" si="1"/>
        <v>1457010</v>
      </c>
      <c r="C58" s="28">
        <f t="shared" si="2"/>
        <v>1457010</v>
      </c>
      <c r="D58" s="42">
        <f t="shared" si="3"/>
        <v>44245</v>
      </c>
      <c r="E58" s="41" t="s">
        <v>97</v>
      </c>
      <c r="F58" s="25"/>
      <c r="G58" s="27">
        <v>10</v>
      </c>
      <c r="H58" s="27">
        <v>234000</v>
      </c>
      <c r="I58" s="27">
        <v>203000</v>
      </c>
      <c r="J58" s="27">
        <v>372000</v>
      </c>
      <c r="K58" s="27">
        <v>312000</v>
      </c>
      <c r="L58" s="27">
        <v>113000</v>
      </c>
      <c r="M58" s="27">
        <v>223000</v>
      </c>
      <c r="N58" s="27"/>
      <c r="O58" s="27"/>
      <c r="P58" s="27"/>
      <c r="Q58" s="27"/>
      <c r="R58" s="27"/>
      <c r="S58" s="27"/>
    </row>
    <row r="59" spans="2:19" x14ac:dyDescent="0.2">
      <c r="B59" s="28">
        <f t="shared" si="1"/>
        <v>1820010</v>
      </c>
      <c r="C59" s="28">
        <f t="shared" si="2"/>
        <v>1820010</v>
      </c>
      <c r="D59" s="42">
        <f t="shared" si="3"/>
        <v>44246</v>
      </c>
      <c r="E59" s="41" t="s">
        <v>98</v>
      </c>
      <c r="F59" s="25"/>
      <c r="G59" s="27">
        <v>10</v>
      </c>
      <c r="H59" s="27">
        <v>389000</v>
      </c>
      <c r="I59" s="27">
        <v>395000</v>
      </c>
      <c r="J59" s="27">
        <v>386000</v>
      </c>
      <c r="K59" s="27">
        <v>185000</v>
      </c>
      <c r="L59" s="27">
        <v>145000</v>
      </c>
      <c r="M59" s="27">
        <v>320000</v>
      </c>
      <c r="N59" s="27"/>
      <c r="O59" s="27"/>
      <c r="P59" s="27"/>
      <c r="Q59" s="27"/>
      <c r="R59" s="27"/>
      <c r="S59" s="27"/>
    </row>
    <row r="60" spans="2:19" x14ac:dyDescent="0.2">
      <c r="B60" s="28">
        <f t="shared" si="1"/>
        <v>1377010</v>
      </c>
      <c r="C60" s="28">
        <f t="shared" si="2"/>
        <v>1377010</v>
      </c>
      <c r="D60" s="42">
        <f t="shared" si="3"/>
        <v>44247</v>
      </c>
      <c r="E60" s="41" t="s">
        <v>99</v>
      </c>
      <c r="F60" s="25"/>
      <c r="G60" s="27">
        <v>10</v>
      </c>
      <c r="H60" s="27">
        <v>142000</v>
      </c>
      <c r="I60" s="27">
        <v>238000</v>
      </c>
      <c r="J60" s="27">
        <v>181000</v>
      </c>
      <c r="K60" s="27">
        <v>332000</v>
      </c>
      <c r="L60" s="27">
        <v>285000</v>
      </c>
      <c r="M60" s="27">
        <v>199000</v>
      </c>
      <c r="N60" s="27"/>
      <c r="O60" s="27"/>
      <c r="P60" s="27"/>
      <c r="Q60" s="27"/>
      <c r="R60" s="27"/>
      <c r="S60" s="27"/>
    </row>
    <row r="61" spans="2:19" x14ac:dyDescent="0.2">
      <c r="B61" s="28">
        <f t="shared" si="1"/>
        <v>1517010</v>
      </c>
      <c r="C61" s="28">
        <f t="shared" si="2"/>
        <v>1517010</v>
      </c>
      <c r="D61" s="42">
        <f t="shared" si="3"/>
        <v>44248</v>
      </c>
      <c r="E61" s="41" t="s">
        <v>100</v>
      </c>
      <c r="F61" s="25"/>
      <c r="G61" s="27">
        <v>10</v>
      </c>
      <c r="H61" s="27">
        <v>389000</v>
      </c>
      <c r="I61" s="27">
        <v>319000</v>
      </c>
      <c r="J61" s="27">
        <v>214000</v>
      </c>
      <c r="K61" s="27">
        <v>333000</v>
      </c>
      <c r="L61" s="27">
        <v>116000</v>
      </c>
      <c r="M61" s="27">
        <v>146000</v>
      </c>
      <c r="N61" s="27"/>
      <c r="O61" s="27"/>
      <c r="P61" s="27"/>
      <c r="Q61" s="27"/>
      <c r="R61" s="27"/>
      <c r="S61" s="27"/>
    </row>
    <row r="62" spans="2:19" x14ac:dyDescent="0.2">
      <c r="B62" s="28">
        <f t="shared" si="1"/>
        <v>1517010</v>
      </c>
      <c r="C62" s="28">
        <f t="shared" si="2"/>
        <v>1517010</v>
      </c>
      <c r="D62" s="42">
        <f t="shared" si="3"/>
        <v>44249</v>
      </c>
      <c r="E62" s="41" t="s">
        <v>101</v>
      </c>
      <c r="F62" s="25"/>
      <c r="G62" s="27">
        <v>10</v>
      </c>
      <c r="H62" s="27">
        <v>389000</v>
      </c>
      <c r="I62" s="27">
        <v>319000</v>
      </c>
      <c r="J62" s="27">
        <v>214000</v>
      </c>
      <c r="K62" s="27">
        <v>333000</v>
      </c>
      <c r="L62" s="27">
        <v>116000</v>
      </c>
      <c r="M62" s="27">
        <v>146000</v>
      </c>
      <c r="N62" s="27"/>
      <c r="O62" s="27"/>
      <c r="P62" s="27"/>
      <c r="Q62" s="27"/>
      <c r="R62" s="27"/>
      <c r="S62" s="27"/>
    </row>
    <row r="63" spans="2:19" x14ac:dyDescent="0.2">
      <c r="B63" s="28">
        <f t="shared" si="1"/>
        <v>1517010</v>
      </c>
      <c r="C63" s="28">
        <f t="shared" si="2"/>
        <v>1517010</v>
      </c>
      <c r="D63" s="42">
        <f t="shared" si="3"/>
        <v>44250</v>
      </c>
      <c r="E63" s="41" t="s">
        <v>102</v>
      </c>
      <c r="F63" s="25"/>
      <c r="G63" s="27">
        <v>10</v>
      </c>
      <c r="H63" s="27">
        <v>389000</v>
      </c>
      <c r="I63" s="27">
        <v>319000</v>
      </c>
      <c r="J63" s="27">
        <v>214000</v>
      </c>
      <c r="K63" s="27">
        <v>333000</v>
      </c>
      <c r="L63" s="27">
        <v>116000</v>
      </c>
      <c r="M63" s="27">
        <v>146000</v>
      </c>
      <c r="N63" s="27"/>
      <c r="O63" s="27"/>
      <c r="P63" s="27"/>
      <c r="Q63" s="27"/>
      <c r="R63" s="27"/>
      <c r="S63" s="27"/>
    </row>
    <row r="64" spans="2:19" x14ac:dyDescent="0.2">
      <c r="B64" s="28">
        <f t="shared" si="1"/>
        <v>1996010</v>
      </c>
      <c r="C64" s="28">
        <f t="shared" si="2"/>
        <v>1996010</v>
      </c>
      <c r="D64" s="42">
        <f t="shared" si="3"/>
        <v>44251</v>
      </c>
      <c r="E64" s="41" t="s">
        <v>103</v>
      </c>
      <c r="F64" s="25"/>
      <c r="G64" s="27">
        <v>10</v>
      </c>
      <c r="H64" s="27">
        <v>367000</v>
      </c>
      <c r="I64" s="27">
        <v>379000</v>
      </c>
      <c r="J64" s="27">
        <v>279000</v>
      </c>
      <c r="K64" s="27">
        <v>397000</v>
      </c>
      <c r="L64" s="27">
        <v>400000</v>
      </c>
      <c r="M64" s="27">
        <v>174000</v>
      </c>
      <c r="N64" s="27"/>
      <c r="O64" s="27"/>
      <c r="P64" s="27"/>
      <c r="Q64" s="27"/>
      <c r="R64" s="27"/>
      <c r="S64" s="27"/>
    </row>
    <row r="65" spans="2:19" x14ac:dyDescent="0.2">
      <c r="B65" s="28">
        <f t="shared" si="1"/>
        <v>1347010</v>
      </c>
      <c r="C65" s="28">
        <f t="shared" si="2"/>
        <v>1347010</v>
      </c>
      <c r="D65" s="42">
        <f t="shared" si="3"/>
        <v>44252</v>
      </c>
      <c r="E65" s="41" t="s">
        <v>104</v>
      </c>
      <c r="F65" s="25"/>
      <c r="G65" s="27">
        <v>10</v>
      </c>
      <c r="H65" s="27">
        <v>114000</v>
      </c>
      <c r="I65" s="27">
        <v>218000</v>
      </c>
      <c r="J65" s="27">
        <v>234000</v>
      </c>
      <c r="K65" s="27">
        <v>308000</v>
      </c>
      <c r="L65" s="27">
        <v>313000</v>
      </c>
      <c r="M65" s="27">
        <v>160000</v>
      </c>
      <c r="N65" s="27"/>
      <c r="O65" s="27"/>
      <c r="P65" s="27"/>
      <c r="Q65" s="27"/>
      <c r="R65" s="27"/>
      <c r="S65" s="27"/>
    </row>
    <row r="66" spans="2:19" x14ac:dyDescent="0.2">
      <c r="B66" s="28">
        <f t="shared" si="1"/>
        <v>1547010</v>
      </c>
      <c r="C66" s="28">
        <f t="shared" si="2"/>
        <v>1547010</v>
      </c>
      <c r="D66" s="42">
        <f t="shared" si="3"/>
        <v>44253</v>
      </c>
      <c r="E66" s="41" t="s">
        <v>105</v>
      </c>
      <c r="F66" s="25"/>
      <c r="G66" s="27">
        <v>10</v>
      </c>
      <c r="H66" s="27">
        <v>358000</v>
      </c>
      <c r="I66" s="27">
        <v>138000</v>
      </c>
      <c r="J66" s="27">
        <v>200000</v>
      </c>
      <c r="K66" s="27">
        <v>199000</v>
      </c>
      <c r="L66" s="27">
        <v>346000</v>
      </c>
      <c r="M66" s="27">
        <v>306000</v>
      </c>
      <c r="N66" s="27"/>
      <c r="O66" s="27"/>
      <c r="P66" s="27"/>
      <c r="Q66" s="27"/>
      <c r="R66" s="27"/>
      <c r="S66" s="27"/>
    </row>
    <row r="67" spans="2:19" x14ac:dyDescent="0.2">
      <c r="B67" s="28">
        <f t="shared" si="1"/>
        <v>1516010</v>
      </c>
      <c r="C67" s="28">
        <f t="shared" si="2"/>
        <v>1516010</v>
      </c>
      <c r="D67" s="42">
        <f t="shared" si="3"/>
        <v>44254</v>
      </c>
      <c r="E67" s="41" t="s">
        <v>106</v>
      </c>
      <c r="F67" s="25"/>
      <c r="G67" s="27">
        <v>10</v>
      </c>
      <c r="H67" s="27">
        <v>353000</v>
      </c>
      <c r="I67" s="27">
        <v>326000</v>
      </c>
      <c r="J67" s="27">
        <v>208000</v>
      </c>
      <c r="K67" s="27">
        <v>319000</v>
      </c>
      <c r="L67" s="27">
        <v>198000</v>
      </c>
      <c r="M67" s="27">
        <v>112000</v>
      </c>
      <c r="N67" s="27"/>
      <c r="O67" s="27"/>
      <c r="P67" s="27"/>
      <c r="Q67" s="27"/>
      <c r="R67" s="27"/>
      <c r="S67" s="27"/>
    </row>
    <row r="68" spans="2:19" x14ac:dyDescent="0.2">
      <c r="B68" s="28">
        <f t="shared" si="1"/>
        <v>1372010</v>
      </c>
      <c r="C68" s="28">
        <f t="shared" si="2"/>
        <v>1372010</v>
      </c>
      <c r="D68" s="42">
        <f t="shared" si="3"/>
        <v>44255</v>
      </c>
      <c r="E68" s="41" t="s">
        <v>107</v>
      </c>
      <c r="F68" s="25"/>
      <c r="G68" s="27">
        <v>10</v>
      </c>
      <c r="H68" s="27">
        <v>312000</v>
      </c>
      <c r="I68" s="27">
        <v>324000</v>
      </c>
      <c r="J68" s="27">
        <v>133000</v>
      </c>
      <c r="K68" s="27">
        <v>114000</v>
      </c>
      <c r="L68" s="27">
        <v>202000</v>
      </c>
      <c r="M68" s="27">
        <v>287000</v>
      </c>
      <c r="N68" s="27"/>
      <c r="O68" s="27"/>
      <c r="P68" s="27"/>
      <c r="Q68" s="27"/>
      <c r="R68" s="27"/>
      <c r="S68" s="27"/>
    </row>
    <row r="69" spans="2:19" x14ac:dyDescent="0.2">
      <c r="B69" s="28">
        <f t="shared" ref="B69" si="4">SUM(G69:S69)</f>
        <v>0</v>
      </c>
      <c r="C69" s="28">
        <f t="shared" si="2"/>
        <v>0</v>
      </c>
      <c r="D69" s="42" t="e">
        <f t="shared" si="3"/>
        <v>#VALUE!</v>
      </c>
      <c r="E69" s="41" t="s">
        <v>48</v>
      </c>
      <c r="F69" s="25"/>
      <c r="G69" s="27"/>
      <c r="H69" s="27"/>
      <c r="I69" s="27"/>
      <c r="J69" s="27"/>
      <c r="K69" s="27"/>
      <c r="L69" s="27"/>
      <c r="M69" s="27"/>
      <c r="N69" s="27"/>
      <c r="O69" s="27"/>
      <c r="P69" s="27"/>
      <c r="Q69" s="27"/>
      <c r="R69" s="27"/>
      <c r="S69" s="27"/>
    </row>
    <row r="70" spans="2:19" x14ac:dyDescent="0.2">
      <c r="B70" s="28">
        <f t="shared" si="1"/>
        <v>1517010</v>
      </c>
      <c r="C70" s="28">
        <f t="shared" si="2"/>
        <v>1517010</v>
      </c>
      <c r="D70" s="42">
        <f t="shared" ref="D70:D100" si="5">DATE(Jaar,MONTH(DATEVALUE(E70)),DAY(DATEVALUE(E70)))</f>
        <v>44256</v>
      </c>
      <c r="E70" s="41" t="s">
        <v>108</v>
      </c>
      <c r="F70" s="25"/>
      <c r="G70" s="27">
        <v>10</v>
      </c>
      <c r="H70" s="27">
        <v>389000</v>
      </c>
      <c r="I70" s="27">
        <v>319000</v>
      </c>
      <c r="J70" s="27">
        <v>214000</v>
      </c>
      <c r="K70" s="27">
        <v>333000</v>
      </c>
      <c r="L70" s="27">
        <v>116000</v>
      </c>
      <c r="M70" s="27">
        <v>146000</v>
      </c>
      <c r="N70" s="27"/>
      <c r="O70" s="27"/>
      <c r="P70" s="27"/>
      <c r="Q70" s="27"/>
      <c r="R70" s="27"/>
      <c r="S70" s="27"/>
    </row>
    <row r="71" spans="2:19" x14ac:dyDescent="0.2">
      <c r="B71" s="28">
        <f t="shared" si="1"/>
        <v>1517010</v>
      </c>
      <c r="C71" s="28">
        <f t="shared" si="2"/>
        <v>1517010</v>
      </c>
      <c r="D71" s="42">
        <f t="shared" si="5"/>
        <v>44257</v>
      </c>
      <c r="E71" s="41" t="s">
        <v>109</v>
      </c>
      <c r="F71" s="25"/>
      <c r="G71" s="27">
        <v>10</v>
      </c>
      <c r="H71" s="27">
        <v>389000</v>
      </c>
      <c r="I71" s="27">
        <v>319000</v>
      </c>
      <c r="J71" s="27">
        <v>214000</v>
      </c>
      <c r="K71" s="27">
        <v>333000</v>
      </c>
      <c r="L71" s="27">
        <v>116000</v>
      </c>
      <c r="M71" s="27">
        <v>146000</v>
      </c>
      <c r="N71" s="27"/>
      <c r="O71" s="27"/>
      <c r="P71" s="27"/>
      <c r="Q71" s="27"/>
      <c r="R71" s="27"/>
      <c r="S71" s="27"/>
    </row>
    <row r="72" spans="2:19" x14ac:dyDescent="0.2">
      <c r="B72" s="28">
        <f t="shared" si="1"/>
        <v>1517010</v>
      </c>
      <c r="C72" s="28">
        <f t="shared" si="2"/>
        <v>1517010</v>
      </c>
      <c r="D72" s="42">
        <f t="shared" si="5"/>
        <v>44258</v>
      </c>
      <c r="E72" s="41" t="s">
        <v>110</v>
      </c>
      <c r="F72" s="25"/>
      <c r="G72" s="27">
        <v>10</v>
      </c>
      <c r="H72" s="27">
        <v>389000</v>
      </c>
      <c r="I72" s="27">
        <v>319000</v>
      </c>
      <c r="J72" s="27">
        <v>214000</v>
      </c>
      <c r="K72" s="27">
        <v>333000</v>
      </c>
      <c r="L72" s="27">
        <v>116000</v>
      </c>
      <c r="M72" s="27">
        <v>146000</v>
      </c>
      <c r="N72" s="27"/>
      <c r="O72" s="27"/>
      <c r="P72" s="27"/>
      <c r="Q72" s="27"/>
      <c r="R72" s="27"/>
      <c r="S72" s="27"/>
    </row>
    <row r="73" spans="2:19" x14ac:dyDescent="0.2">
      <c r="B73" s="28">
        <f t="shared" si="1"/>
        <v>1534010</v>
      </c>
      <c r="C73" s="28">
        <f t="shared" si="2"/>
        <v>1534010</v>
      </c>
      <c r="D73" s="42">
        <f t="shared" si="5"/>
        <v>44259</v>
      </c>
      <c r="E73" s="41" t="s">
        <v>111</v>
      </c>
      <c r="F73" s="25"/>
      <c r="G73" s="27">
        <v>10</v>
      </c>
      <c r="H73" s="27">
        <v>252000</v>
      </c>
      <c r="I73" s="27">
        <v>150000</v>
      </c>
      <c r="J73" s="27">
        <v>246000</v>
      </c>
      <c r="K73" s="27">
        <v>308000</v>
      </c>
      <c r="L73" s="27">
        <v>198000</v>
      </c>
      <c r="M73" s="27">
        <v>380000</v>
      </c>
      <c r="N73" s="27"/>
      <c r="O73" s="27"/>
      <c r="P73" s="27"/>
      <c r="Q73" s="27"/>
      <c r="R73" s="27"/>
      <c r="S73" s="27"/>
    </row>
    <row r="74" spans="2:19" x14ac:dyDescent="0.2">
      <c r="B74" s="28">
        <f t="shared" si="1"/>
        <v>1895010</v>
      </c>
      <c r="C74" s="28">
        <f t="shared" si="2"/>
        <v>1895010</v>
      </c>
      <c r="D74" s="42">
        <f t="shared" si="5"/>
        <v>44260</v>
      </c>
      <c r="E74" s="41" t="s">
        <v>112</v>
      </c>
      <c r="F74" s="25"/>
      <c r="G74" s="27">
        <v>10</v>
      </c>
      <c r="H74" s="27">
        <v>387000</v>
      </c>
      <c r="I74" s="27">
        <v>331000</v>
      </c>
      <c r="J74" s="27">
        <v>275000</v>
      </c>
      <c r="K74" s="27">
        <v>255000</v>
      </c>
      <c r="L74" s="27">
        <v>325000</v>
      </c>
      <c r="M74" s="27">
        <v>322000</v>
      </c>
      <c r="N74" s="27"/>
      <c r="O74" s="27"/>
      <c r="P74" s="27"/>
      <c r="Q74" s="27"/>
      <c r="R74" s="27"/>
      <c r="S74" s="27"/>
    </row>
    <row r="75" spans="2:19" x14ac:dyDescent="0.2">
      <c r="B75" s="28">
        <f t="shared" ref="B75:B100" si="6">SUM(G75:S75)</f>
        <v>1328010</v>
      </c>
      <c r="C75" s="28">
        <f t="shared" ref="C75:C100" si="7">MAX(0,B75)</f>
        <v>1328010</v>
      </c>
      <c r="D75" s="42">
        <f t="shared" si="5"/>
        <v>44261</v>
      </c>
      <c r="E75" s="41" t="s">
        <v>113</v>
      </c>
      <c r="F75" s="25"/>
      <c r="G75" s="27">
        <v>10</v>
      </c>
      <c r="H75" s="27">
        <v>144000</v>
      </c>
      <c r="I75" s="27">
        <v>192000</v>
      </c>
      <c r="J75" s="27">
        <v>327000</v>
      </c>
      <c r="K75" s="27">
        <v>207000</v>
      </c>
      <c r="L75" s="27">
        <v>259000</v>
      </c>
      <c r="M75" s="27">
        <v>199000</v>
      </c>
      <c r="N75" s="27"/>
      <c r="O75" s="27"/>
      <c r="P75" s="27"/>
      <c r="Q75" s="27"/>
      <c r="R75" s="27"/>
      <c r="S75" s="27"/>
    </row>
    <row r="76" spans="2:19" x14ac:dyDescent="0.2">
      <c r="B76" s="28">
        <f t="shared" si="6"/>
        <v>1517010</v>
      </c>
      <c r="C76" s="28">
        <f t="shared" si="7"/>
        <v>1517010</v>
      </c>
      <c r="D76" s="42">
        <f t="shared" si="5"/>
        <v>44262</v>
      </c>
      <c r="E76" s="41" t="s">
        <v>114</v>
      </c>
      <c r="F76" s="25"/>
      <c r="G76" s="27">
        <v>10</v>
      </c>
      <c r="H76" s="27">
        <v>389000</v>
      </c>
      <c r="I76" s="27">
        <v>319000</v>
      </c>
      <c r="J76" s="27">
        <v>214000</v>
      </c>
      <c r="K76" s="27">
        <v>333000</v>
      </c>
      <c r="L76" s="27">
        <v>116000</v>
      </c>
      <c r="M76" s="27">
        <v>146000</v>
      </c>
      <c r="N76" s="27"/>
      <c r="O76" s="27"/>
      <c r="P76" s="27"/>
      <c r="Q76" s="27"/>
      <c r="R76" s="27"/>
      <c r="S76" s="27"/>
    </row>
    <row r="77" spans="2:19" x14ac:dyDescent="0.2">
      <c r="B77" s="28">
        <f t="shared" si="6"/>
        <v>1517010</v>
      </c>
      <c r="C77" s="28">
        <f t="shared" si="7"/>
        <v>1517010</v>
      </c>
      <c r="D77" s="42">
        <f t="shared" si="5"/>
        <v>44263</v>
      </c>
      <c r="E77" s="41" t="s">
        <v>115</v>
      </c>
      <c r="F77" s="25"/>
      <c r="G77" s="27">
        <v>10</v>
      </c>
      <c r="H77" s="27">
        <v>389000</v>
      </c>
      <c r="I77" s="27">
        <v>319000</v>
      </c>
      <c r="J77" s="27">
        <v>214000</v>
      </c>
      <c r="K77" s="27">
        <v>333000</v>
      </c>
      <c r="L77" s="27">
        <v>116000</v>
      </c>
      <c r="M77" s="27">
        <v>146000</v>
      </c>
      <c r="N77" s="27"/>
      <c r="O77" s="27"/>
      <c r="P77" s="27"/>
      <c r="Q77" s="27"/>
      <c r="R77" s="27"/>
      <c r="S77" s="27"/>
    </row>
    <row r="78" spans="2:19" x14ac:dyDescent="0.2">
      <c r="B78" s="28">
        <f t="shared" si="6"/>
        <v>1517010</v>
      </c>
      <c r="C78" s="28">
        <f t="shared" si="7"/>
        <v>1517010</v>
      </c>
      <c r="D78" s="42">
        <f t="shared" si="5"/>
        <v>44264</v>
      </c>
      <c r="E78" s="41" t="s">
        <v>116</v>
      </c>
      <c r="F78" s="25"/>
      <c r="G78" s="27">
        <v>10</v>
      </c>
      <c r="H78" s="27">
        <v>389000</v>
      </c>
      <c r="I78" s="27">
        <v>319000</v>
      </c>
      <c r="J78" s="27">
        <v>214000</v>
      </c>
      <c r="K78" s="27">
        <v>333000</v>
      </c>
      <c r="L78" s="27">
        <v>116000</v>
      </c>
      <c r="M78" s="27">
        <v>146000</v>
      </c>
      <c r="N78" s="27"/>
      <c r="O78" s="27"/>
      <c r="P78" s="27"/>
      <c r="Q78" s="27"/>
      <c r="R78" s="27"/>
      <c r="S78" s="27"/>
    </row>
    <row r="79" spans="2:19" x14ac:dyDescent="0.2">
      <c r="B79" s="28">
        <f t="shared" si="6"/>
        <v>1654010</v>
      </c>
      <c r="C79" s="28">
        <f t="shared" si="7"/>
        <v>1654010</v>
      </c>
      <c r="D79" s="42">
        <f t="shared" si="5"/>
        <v>44265</v>
      </c>
      <c r="E79" s="41" t="s">
        <v>117</v>
      </c>
      <c r="F79" s="25"/>
      <c r="G79" s="27">
        <v>10</v>
      </c>
      <c r="H79" s="27">
        <v>342000</v>
      </c>
      <c r="I79" s="27">
        <v>358000</v>
      </c>
      <c r="J79" s="27">
        <v>137000</v>
      </c>
      <c r="K79" s="27">
        <v>334000</v>
      </c>
      <c r="L79" s="27">
        <v>361000</v>
      </c>
      <c r="M79" s="27">
        <v>122000</v>
      </c>
      <c r="N79" s="27"/>
      <c r="O79" s="27"/>
      <c r="P79" s="27"/>
      <c r="Q79" s="27"/>
      <c r="R79" s="27"/>
      <c r="S79" s="27"/>
    </row>
    <row r="80" spans="2:19" x14ac:dyDescent="0.2">
      <c r="B80" s="28">
        <f t="shared" si="6"/>
        <v>1216010</v>
      </c>
      <c r="C80" s="28">
        <f t="shared" si="7"/>
        <v>1216010</v>
      </c>
      <c r="D80" s="42">
        <f t="shared" si="5"/>
        <v>44266</v>
      </c>
      <c r="E80" s="41" t="s">
        <v>118</v>
      </c>
      <c r="F80" s="25"/>
      <c r="G80" s="27">
        <v>10</v>
      </c>
      <c r="H80" s="27">
        <v>158000</v>
      </c>
      <c r="I80" s="27">
        <v>231000</v>
      </c>
      <c r="J80" s="27">
        <v>237000</v>
      </c>
      <c r="K80" s="27">
        <v>213000</v>
      </c>
      <c r="L80" s="27">
        <v>261000</v>
      </c>
      <c r="M80" s="27">
        <v>116000</v>
      </c>
      <c r="N80" s="27"/>
      <c r="O80" s="27"/>
      <c r="P80" s="27"/>
      <c r="Q80" s="27"/>
      <c r="R80" s="27"/>
      <c r="S80" s="27"/>
    </row>
    <row r="81" spans="2:19" x14ac:dyDescent="0.2">
      <c r="B81" s="28">
        <f t="shared" si="6"/>
        <v>1248010</v>
      </c>
      <c r="C81" s="28">
        <f t="shared" si="7"/>
        <v>1248010</v>
      </c>
      <c r="D81" s="42">
        <f t="shared" si="5"/>
        <v>44267</v>
      </c>
      <c r="E81" s="41" t="s">
        <v>119</v>
      </c>
      <c r="F81" s="25"/>
      <c r="G81" s="27">
        <v>10</v>
      </c>
      <c r="H81" s="27">
        <v>281000</v>
      </c>
      <c r="I81" s="27">
        <v>179000</v>
      </c>
      <c r="J81" s="27">
        <v>222000</v>
      </c>
      <c r="K81" s="27">
        <v>241000</v>
      </c>
      <c r="L81" s="27">
        <v>173000</v>
      </c>
      <c r="M81" s="27">
        <v>152000</v>
      </c>
      <c r="N81" s="27"/>
      <c r="O81" s="27"/>
      <c r="P81" s="27"/>
      <c r="Q81" s="27"/>
      <c r="R81" s="27"/>
      <c r="S81" s="27"/>
    </row>
    <row r="82" spans="2:19" x14ac:dyDescent="0.2">
      <c r="B82" s="28">
        <f t="shared" si="6"/>
        <v>1652010</v>
      </c>
      <c r="C82" s="28">
        <f t="shared" si="7"/>
        <v>1652010</v>
      </c>
      <c r="D82" s="42">
        <f t="shared" si="5"/>
        <v>44268</v>
      </c>
      <c r="E82" s="41" t="s">
        <v>120</v>
      </c>
      <c r="F82" s="25"/>
      <c r="G82" s="27">
        <v>10</v>
      </c>
      <c r="H82" s="27">
        <v>169000</v>
      </c>
      <c r="I82" s="27">
        <v>115000</v>
      </c>
      <c r="J82" s="27">
        <v>363000</v>
      </c>
      <c r="K82" s="27">
        <v>367000</v>
      </c>
      <c r="L82" s="27">
        <v>376000</v>
      </c>
      <c r="M82" s="27">
        <v>262000</v>
      </c>
      <c r="N82" s="27"/>
      <c r="O82" s="27"/>
      <c r="P82" s="27"/>
      <c r="Q82" s="27"/>
      <c r="R82" s="27"/>
      <c r="S82" s="27"/>
    </row>
    <row r="83" spans="2:19" x14ac:dyDescent="0.2">
      <c r="B83" s="28">
        <f t="shared" si="6"/>
        <v>1517010</v>
      </c>
      <c r="C83" s="28">
        <f t="shared" si="7"/>
        <v>1517010</v>
      </c>
      <c r="D83" s="42">
        <f t="shared" si="5"/>
        <v>44269</v>
      </c>
      <c r="E83" s="41" t="s">
        <v>121</v>
      </c>
      <c r="F83" s="25"/>
      <c r="G83" s="27">
        <v>10</v>
      </c>
      <c r="H83" s="27">
        <v>389000</v>
      </c>
      <c r="I83" s="27">
        <v>319000</v>
      </c>
      <c r="J83" s="27">
        <v>214000</v>
      </c>
      <c r="K83" s="27">
        <v>333000</v>
      </c>
      <c r="L83" s="27">
        <v>116000</v>
      </c>
      <c r="M83" s="27">
        <v>146000</v>
      </c>
      <c r="N83" s="27"/>
      <c r="O83" s="27"/>
      <c r="P83" s="27"/>
      <c r="Q83" s="27"/>
      <c r="R83" s="27"/>
      <c r="S83" s="27"/>
    </row>
    <row r="84" spans="2:19" x14ac:dyDescent="0.2">
      <c r="B84" s="28">
        <f t="shared" si="6"/>
        <v>1517010</v>
      </c>
      <c r="C84" s="28">
        <f t="shared" si="7"/>
        <v>1517010</v>
      </c>
      <c r="D84" s="42">
        <f t="shared" si="5"/>
        <v>44270</v>
      </c>
      <c r="E84" s="41" t="s">
        <v>122</v>
      </c>
      <c r="F84" s="25"/>
      <c r="G84" s="27">
        <v>10</v>
      </c>
      <c r="H84" s="27">
        <v>389000</v>
      </c>
      <c r="I84" s="27">
        <v>319000</v>
      </c>
      <c r="J84" s="27">
        <v>214000</v>
      </c>
      <c r="K84" s="27">
        <v>333000</v>
      </c>
      <c r="L84" s="27">
        <v>116000</v>
      </c>
      <c r="M84" s="27">
        <v>146000</v>
      </c>
      <c r="N84" s="27"/>
      <c r="O84" s="27"/>
      <c r="P84" s="27"/>
      <c r="Q84" s="27"/>
      <c r="R84" s="27"/>
      <c r="S84" s="27"/>
    </row>
    <row r="85" spans="2:19" x14ac:dyDescent="0.2">
      <c r="B85" s="28">
        <f t="shared" si="6"/>
        <v>1517010</v>
      </c>
      <c r="C85" s="28">
        <f t="shared" si="7"/>
        <v>1517010</v>
      </c>
      <c r="D85" s="42">
        <f t="shared" si="5"/>
        <v>44271</v>
      </c>
      <c r="E85" s="41" t="s">
        <v>123</v>
      </c>
      <c r="F85" s="25"/>
      <c r="G85" s="27">
        <v>10</v>
      </c>
      <c r="H85" s="27">
        <v>389000</v>
      </c>
      <c r="I85" s="27">
        <v>319000</v>
      </c>
      <c r="J85" s="27">
        <v>214000</v>
      </c>
      <c r="K85" s="27">
        <v>333000</v>
      </c>
      <c r="L85" s="27">
        <v>116000</v>
      </c>
      <c r="M85" s="27">
        <v>146000</v>
      </c>
      <c r="N85" s="27"/>
      <c r="O85" s="27"/>
      <c r="P85" s="27"/>
      <c r="Q85" s="27"/>
      <c r="R85" s="27"/>
      <c r="S85" s="27"/>
    </row>
    <row r="86" spans="2:19" x14ac:dyDescent="0.2">
      <c r="B86" s="28">
        <f t="shared" si="6"/>
        <v>1808010</v>
      </c>
      <c r="C86" s="28">
        <f t="shared" si="7"/>
        <v>1808010</v>
      </c>
      <c r="D86" s="42">
        <f t="shared" si="5"/>
        <v>44272</v>
      </c>
      <c r="E86" s="41" t="s">
        <v>124</v>
      </c>
      <c r="F86" s="25"/>
      <c r="G86" s="27">
        <v>10</v>
      </c>
      <c r="H86" s="27">
        <v>253000</v>
      </c>
      <c r="I86" s="27">
        <v>379000</v>
      </c>
      <c r="J86" s="27">
        <v>165000</v>
      </c>
      <c r="K86" s="27">
        <v>248000</v>
      </c>
      <c r="L86" s="27">
        <v>371000</v>
      </c>
      <c r="M86" s="27">
        <v>392000</v>
      </c>
      <c r="N86" s="27"/>
      <c r="O86" s="27"/>
      <c r="P86" s="27"/>
      <c r="Q86" s="27"/>
      <c r="R86" s="27"/>
      <c r="S86" s="27"/>
    </row>
    <row r="87" spans="2:19" x14ac:dyDescent="0.2">
      <c r="B87" s="28">
        <f t="shared" si="6"/>
        <v>1453010</v>
      </c>
      <c r="C87" s="28">
        <f t="shared" si="7"/>
        <v>1453010</v>
      </c>
      <c r="D87" s="42">
        <f t="shared" si="5"/>
        <v>44273</v>
      </c>
      <c r="E87" s="41" t="s">
        <v>125</v>
      </c>
      <c r="F87" s="25"/>
      <c r="G87" s="27">
        <v>10</v>
      </c>
      <c r="H87" s="27">
        <v>297000</v>
      </c>
      <c r="I87" s="27">
        <v>369000</v>
      </c>
      <c r="J87" s="27">
        <v>141000</v>
      </c>
      <c r="K87" s="27">
        <v>161000</v>
      </c>
      <c r="L87" s="27">
        <v>218000</v>
      </c>
      <c r="M87" s="27">
        <v>267000</v>
      </c>
      <c r="N87" s="27"/>
      <c r="O87" s="27"/>
      <c r="P87" s="27"/>
      <c r="Q87" s="27"/>
      <c r="R87" s="27"/>
      <c r="S87" s="27"/>
    </row>
    <row r="88" spans="2:19" x14ac:dyDescent="0.2">
      <c r="B88" s="28">
        <f t="shared" si="6"/>
        <v>1482010</v>
      </c>
      <c r="C88" s="28">
        <f t="shared" si="7"/>
        <v>1482010</v>
      </c>
      <c r="D88" s="42">
        <f t="shared" si="5"/>
        <v>44274</v>
      </c>
      <c r="E88" s="41" t="s">
        <v>126</v>
      </c>
      <c r="F88" s="25"/>
      <c r="G88" s="27">
        <v>10</v>
      </c>
      <c r="H88" s="27">
        <v>204000</v>
      </c>
      <c r="I88" s="27">
        <v>251000</v>
      </c>
      <c r="J88" s="27">
        <v>235000</v>
      </c>
      <c r="K88" s="27">
        <v>142000</v>
      </c>
      <c r="L88" s="27">
        <v>360000</v>
      </c>
      <c r="M88" s="27">
        <v>290000</v>
      </c>
      <c r="N88" s="27"/>
      <c r="O88" s="27"/>
      <c r="P88" s="27"/>
      <c r="Q88" s="27"/>
      <c r="R88" s="27"/>
      <c r="S88" s="27"/>
    </row>
    <row r="89" spans="2:19" x14ac:dyDescent="0.2">
      <c r="B89" s="28">
        <f t="shared" si="6"/>
        <v>1372010</v>
      </c>
      <c r="C89" s="28">
        <f t="shared" si="7"/>
        <v>1372010</v>
      </c>
      <c r="D89" s="42">
        <f t="shared" si="5"/>
        <v>44275</v>
      </c>
      <c r="E89" s="41" t="s">
        <v>127</v>
      </c>
      <c r="F89" s="25"/>
      <c r="G89" s="27">
        <v>10</v>
      </c>
      <c r="H89" s="27">
        <v>280000</v>
      </c>
      <c r="I89" s="27">
        <v>213000</v>
      </c>
      <c r="J89" s="27">
        <v>169000</v>
      </c>
      <c r="K89" s="27">
        <v>166000</v>
      </c>
      <c r="L89" s="27">
        <v>260000</v>
      </c>
      <c r="M89" s="27">
        <v>284000</v>
      </c>
      <c r="N89" s="27"/>
      <c r="O89" s="27"/>
      <c r="P89" s="27"/>
      <c r="Q89" s="27"/>
      <c r="R89" s="27"/>
      <c r="S89" s="27"/>
    </row>
    <row r="90" spans="2:19" x14ac:dyDescent="0.2">
      <c r="B90" s="28">
        <f t="shared" si="6"/>
        <v>1517010</v>
      </c>
      <c r="C90" s="28">
        <f t="shared" si="7"/>
        <v>1517010</v>
      </c>
      <c r="D90" s="42">
        <f t="shared" si="5"/>
        <v>44276</v>
      </c>
      <c r="E90" s="41" t="s">
        <v>128</v>
      </c>
      <c r="F90" s="25"/>
      <c r="G90" s="27">
        <v>10</v>
      </c>
      <c r="H90" s="27">
        <v>389000</v>
      </c>
      <c r="I90" s="27">
        <v>319000</v>
      </c>
      <c r="J90" s="27">
        <v>214000</v>
      </c>
      <c r="K90" s="27">
        <v>333000</v>
      </c>
      <c r="L90" s="27">
        <v>116000</v>
      </c>
      <c r="M90" s="27">
        <v>146000</v>
      </c>
      <c r="N90" s="27"/>
      <c r="O90" s="27"/>
      <c r="P90" s="27"/>
      <c r="Q90" s="27"/>
      <c r="R90" s="27"/>
      <c r="S90" s="27"/>
    </row>
    <row r="91" spans="2:19" x14ac:dyDescent="0.2">
      <c r="B91" s="28">
        <f t="shared" si="6"/>
        <v>1517010</v>
      </c>
      <c r="C91" s="28">
        <f t="shared" si="7"/>
        <v>1517010</v>
      </c>
      <c r="D91" s="42">
        <f t="shared" si="5"/>
        <v>44277</v>
      </c>
      <c r="E91" s="41" t="s">
        <v>129</v>
      </c>
      <c r="F91" s="25"/>
      <c r="G91" s="27">
        <v>10</v>
      </c>
      <c r="H91" s="27">
        <v>389000</v>
      </c>
      <c r="I91" s="27">
        <v>319000</v>
      </c>
      <c r="J91" s="27">
        <v>214000</v>
      </c>
      <c r="K91" s="27">
        <v>333000</v>
      </c>
      <c r="L91" s="27">
        <v>116000</v>
      </c>
      <c r="M91" s="27">
        <v>146000</v>
      </c>
      <c r="N91" s="27"/>
      <c r="O91" s="27"/>
      <c r="P91" s="27"/>
      <c r="Q91" s="27"/>
      <c r="R91" s="27"/>
      <c r="S91" s="27"/>
    </row>
    <row r="92" spans="2:19" x14ac:dyDescent="0.2">
      <c r="B92" s="28">
        <f t="shared" si="6"/>
        <v>1517010</v>
      </c>
      <c r="C92" s="28">
        <f t="shared" si="7"/>
        <v>1517010</v>
      </c>
      <c r="D92" s="42">
        <f t="shared" si="5"/>
        <v>44278</v>
      </c>
      <c r="E92" s="41" t="s">
        <v>130</v>
      </c>
      <c r="F92" s="25"/>
      <c r="G92" s="27">
        <v>10</v>
      </c>
      <c r="H92" s="27">
        <v>389000</v>
      </c>
      <c r="I92" s="27">
        <v>319000</v>
      </c>
      <c r="J92" s="27">
        <v>214000</v>
      </c>
      <c r="K92" s="27">
        <v>333000</v>
      </c>
      <c r="L92" s="27">
        <v>116000</v>
      </c>
      <c r="M92" s="27">
        <v>146000</v>
      </c>
      <c r="N92" s="27"/>
      <c r="O92" s="27"/>
      <c r="P92" s="27"/>
      <c r="Q92" s="27"/>
      <c r="R92" s="27"/>
      <c r="S92" s="27"/>
    </row>
    <row r="93" spans="2:19" x14ac:dyDescent="0.2">
      <c r="B93" s="28">
        <f t="shared" si="6"/>
        <v>1363010</v>
      </c>
      <c r="C93" s="28">
        <f t="shared" si="7"/>
        <v>1363010</v>
      </c>
      <c r="D93" s="42">
        <f t="shared" si="5"/>
        <v>44279</v>
      </c>
      <c r="E93" s="41" t="s">
        <v>131</v>
      </c>
      <c r="F93" s="25"/>
      <c r="G93" s="27">
        <v>10</v>
      </c>
      <c r="H93" s="27">
        <v>179000</v>
      </c>
      <c r="I93" s="27">
        <v>252000</v>
      </c>
      <c r="J93" s="27">
        <v>192000</v>
      </c>
      <c r="K93" s="27">
        <v>215000</v>
      </c>
      <c r="L93" s="27">
        <v>301000</v>
      </c>
      <c r="M93" s="27">
        <v>224000</v>
      </c>
      <c r="N93" s="27"/>
      <c r="O93" s="27"/>
      <c r="P93" s="27"/>
      <c r="Q93" s="27"/>
      <c r="R93" s="27"/>
      <c r="S93" s="27"/>
    </row>
    <row r="94" spans="2:19" x14ac:dyDescent="0.2">
      <c r="B94" s="28">
        <f t="shared" si="6"/>
        <v>1453010</v>
      </c>
      <c r="C94" s="28">
        <f t="shared" si="7"/>
        <v>1453010</v>
      </c>
      <c r="D94" s="42">
        <f t="shared" si="5"/>
        <v>44280</v>
      </c>
      <c r="E94" s="41" t="s">
        <v>132</v>
      </c>
      <c r="F94" s="25"/>
      <c r="G94" s="27">
        <v>10</v>
      </c>
      <c r="H94" s="27">
        <v>297000</v>
      </c>
      <c r="I94" s="27">
        <v>369000</v>
      </c>
      <c r="J94" s="27">
        <v>141000</v>
      </c>
      <c r="K94" s="27">
        <v>161000</v>
      </c>
      <c r="L94" s="27">
        <v>218000</v>
      </c>
      <c r="M94" s="27">
        <v>267000</v>
      </c>
      <c r="N94" s="27"/>
      <c r="O94" s="27"/>
      <c r="P94" s="27"/>
      <c r="Q94" s="27"/>
      <c r="R94" s="27"/>
      <c r="S94" s="27"/>
    </row>
    <row r="95" spans="2:19" x14ac:dyDescent="0.2">
      <c r="B95" s="28">
        <f t="shared" si="6"/>
        <v>1482010</v>
      </c>
      <c r="C95" s="28">
        <f t="shared" si="7"/>
        <v>1482010</v>
      </c>
      <c r="D95" s="42">
        <f t="shared" si="5"/>
        <v>44281</v>
      </c>
      <c r="E95" s="41" t="s">
        <v>133</v>
      </c>
      <c r="F95" s="25"/>
      <c r="G95" s="27">
        <v>10</v>
      </c>
      <c r="H95" s="27">
        <v>204000</v>
      </c>
      <c r="I95" s="27">
        <v>251000</v>
      </c>
      <c r="J95" s="27">
        <v>235000</v>
      </c>
      <c r="K95" s="27">
        <v>142000</v>
      </c>
      <c r="L95" s="27">
        <v>360000</v>
      </c>
      <c r="M95" s="27">
        <v>290000</v>
      </c>
      <c r="N95" s="27"/>
      <c r="O95" s="27"/>
      <c r="P95" s="27"/>
      <c r="Q95" s="27"/>
      <c r="R95" s="27"/>
      <c r="S95" s="27"/>
    </row>
    <row r="96" spans="2:19" x14ac:dyDescent="0.2">
      <c r="B96" s="28">
        <f t="shared" si="6"/>
        <v>1372010</v>
      </c>
      <c r="C96" s="28">
        <f t="shared" si="7"/>
        <v>1372010</v>
      </c>
      <c r="D96" s="42">
        <f t="shared" si="5"/>
        <v>44282</v>
      </c>
      <c r="E96" s="41" t="s">
        <v>134</v>
      </c>
      <c r="F96" s="25"/>
      <c r="G96" s="27">
        <v>10</v>
      </c>
      <c r="H96" s="27">
        <v>280000</v>
      </c>
      <c r="I96" s="27">
        <v>213000</v>
      </c>
      <c r="J96" s="27">
        <v>169000</v>
      </c>
      <c r="K96" s="27">
        <v>166000</v>
      </c>
      <c r="L96" s="27">
        <v>260000</v>
      </c>
      <c r="M96" s="27">
        <v>284000</v>
      </c>
      <c r="N96" s="27"/>
      <c r="O96" s="27"/>
      <c r="P96" s="27"/>
      <c r="Q96" s="27"/>
      <c r="R96" s="27"/>
      <c r="S96" s="27"/>
    </row>
    <row r="97" spans="2:19" x14ac:dyDescent="0.2">
      <c r="B97" s="28">
        <f t="shared" si="6"/>
        <v>1517010</v>
      </c>
      <c r="C97" s="28">
        <f t="shared" si="7"/>
        <v>1517010</v>
      </c>
      <c r="D97" s="42">
        <f t="shared" si="5"/>
        <v>44283</v>
      </c>
      <c r="E97" s="41" t="s">
        <v>135</v>
      </c>
      <c r="F97" s="25"/>
      <c r="G97" s="27">
        <v>10</v>
      </c>
      <c r="H97" s="27">
        <v>389000</v>
      </c>
      <c r="I97" s="27">
        <v>319000</v>
      </c>
      <c r="J97" s="27">
        <v>214000</v>
      </c>
      <c r="K97" s="27">
        <v>333000</v>
      </c>
      <c r="L97" s="27">
        <v>116000</v>
      </c>
      <c r="M97" s="27">
        <v>146000</v>
      </c>
      <c r="N97" s="27"/>
      <c r="O97" s="27"/>
      <c r="P97" s="27"/>
      <c r="Q97" s="27"/>
      <c r="R97" s="27"/>
      <c r="S97" s="27"/>
    </row>
    <row r="98" spans="2:19" x14ac:dyDescent="0.2">
      <c r="B98" s="28">
        <f t="shared" si="6"/>
        <v>1517010</v>
      </c>
      <c r="C98" s="28">
        <f t="shared" si="7"/>
        <v>1517010</v>
      </c>
      <c r="D98" s="42">
        <f t="shared" si="5"/>
        <v>44284</v>
      </c>
      <c r="E98" s="41" t="s">
        <v>136</v>
      </c>
      <c r="F98" s="25"/>
      <c r="G98" s="27">
        <v>10</v>
      </c>
      <c r="H98" s="27">
        <v>389000</v>
      </c>
      <c r="I98" s="27">
        <v>319000</v>
      </c>
      <c r="J98" s="27">
        <v>214000</v>
      </c>
      <c r="K98" s="27">
        <v>333000</v>
      </c>
      <c r="L98" s="27">
        <v>116000</v>
      </c>
      <c r="M98" s="27">
        <v>146000</v>
      </c>
      <c r="N98" s="27"/>
      <c r="O98" s="27"/>
      <c r="P98" s="27"/>
      <c r="Q98" s="27"/>
      <c r="R98" s="27"/>
      <c r="S98" s="27"/>
    </row>
    <row r="99" spans="2:19" x14ac:dyDescent="0.2">
      <c r="B99" s="28">
        <f t="shared" si="6"/>
        <v>1517010</v>
      </c>
      <c r="C99" s="28">
        <f t="shared" si="7"/>
        <v>1517010</v>
      </c>
      <c r="D99" s="42">
        <f t="shared" si="5"/>
        <v>44285</v>
      </c>
      <c r="E99" s="41" t="s">
        <v>137</v>
      </c>
      <c r="F99" s="25"/>
      <c r="G99" s="27">
        <v>10</v>
      </c>
      <c r="H99" s="27">
        <v>389000</v>
      </c>
      <c r="I99" s="27">
        <v>319000</v>
      </c>
      <c r="J99" s="27">
        <v>214000</v>
      </c>
      <c r="K99" s="27">
        <v>333000</v>
      </c>
      <c r="L99" s="27">
        <v>116000</v>
      </c>
      <c r="M99" s="27">
        <v>146000</v>
      </c>
      <c r="N99" s="27"/>
      <c r="O99" s="27"/>
      <c r="P99" s="27"/>
      <c r="Q99" s="27"/>
      <c r="R99" s="27"/>
      <c r="S99" s="27"/>
    </row>
    <row r="100" spans="2:19" x14ac:dyDescent="0.2">
      <c r="B100" s="28">
        <f t="shared" si="6"/>
        <v>1372010</v>
      </c>
      <c r="C100" s="28">
        <f t="shared" si="7"/>
        <v>1372010</v>
      </c>
      <c r="D100" s="42">
        <f t="shared" si="5"/>
        <v>44286</v>
      </c>
      <c r="E100" s="41" t="s">
        <v>138</v>
      </c>
      <c r="F100" s="25"/>
      <c r="G100" s="27">
        <v>10</v>
      </c>
      <c r="H100" s="27">
        <v>280000</v>
      </c>
      <c r="I100" s="27">
        <v>213000</v>
      </c>
      <c r="J100" s="27">
        <v>169000</v>
      </c>
      <c r="K100" s="27">
        <v>166000</v>
      </c>
      <c r="L100" s="27">
        <v>260000</v>
      </c>
      <c r="M100" s="27">
        <v>284000</v>
      </c>
      <c r="N100" s="27"/>
      <c r="O100" s="27"/>
      <c r="P100" s="27"/>
      <c r="Q100" s="27"/>
      <c r="R100" s="27"/>
      <c r="S100" s="27"/>
    </row>
    <row r="101" spans="2:19" x14ac:dyDescent="0.2">
      <c r="B101" s="29"/>
      <c r="C101" s="29">
        <f>SUM(C10:C100)</f>
        <v>128952850</v>
      </c>
      <c r="D101" s="17"/>
      <c r="E101" s="17"/>
      <c r="F101" s="17"/>
    </row>
  </sheetData>
  <mergeCells count="13">
    <mergeCell ref="J6:L6"/>
    <mergeCell ref="J2:L2"/>
    <mergeCell ref="G6:H6"/>
    <mergeCell ref="J3:L3"/>
    <mergeCell ref="J4:L4"/>
    <mergeCell ref="G5:H5"/>
    <mergeCell ref="G4:H4"/>
    <mergeCell ref="J5:L5"/>
    <mergeCell ref="B8:B9"/>
    <mergeCell ref="C8:C9"/>
    <mergeCell ref="D9:E9"/>
    <mergeCell ref="G3:H3"/>
    <mergeCell ref="G2:H2"/>
  </mergeCells>
  <conditionalFormatting sqref="G10:S100">
    <cfRule type="expression" dxfId="8" priority="3">
      <formula>WEEKDAY($D10)=1</formula>
    </cfRule>
  </conditionalFormatting>
  <conditionalFormatting sqref="G10:S100">
    <cfRule type="expression" dxfId="7" priority="2">
      <formula>WEEKDAY($D10)=7</formula>
    </cfRule>
  </conditionalFormatting>
  <conditionalFormatting sqref="G69:S69">
    <cfRule type="expression" dxfId="6" priority="1">
      <formula>Schrikkeljaar?="Nee"</formula>
    </cfRule>
  </conditionalFormatting>
  <pageMargins left="0.7" right="0.7" top="0.75" bottom="0.75" header="0.3" footer="0.3"/>
  <pageSetup paperSize="9" orientation="portrait" r:id="rId1"/>
  <ignoredErrors>
    <ignoredError sqref="E69" twoDigitTextYear="1"/>
    <ignoredError sqref="D6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B1:S101"/>
  <sheetViews>
    <sheetView workbookViewId="0">
      <pane xSplit="6" ySplit="9" topLeftCell="G10" activePane="bottomRight" state="frozen"/>
      <selection pane="topRight" activeCell="F1" sqref="F1"/>
      <selection pane="bottomLeft" activeCell="A10" sqref="A10"/>
      <selection pane="bottomRight" activeCell="M4" sqref="M4"/>
    </sheetView>
  </sheetViews>
  <sheetFormatPr defaultRowHeight="12.75" x14ac:dyDescent="0.2"/>
  <cols>
    <col min="1" max="1" width="1" style="13" customWidth="1"/>
    <col min="2" max="2" width="11.19921875" style="13" customWidth="1"/>
    <col min="3" max="3" width="10.296875" style="13" customWidth="1"/>
    <col min="4" max="4" width="2.3984375" style="16" bestFit="1" customWidth="1"/>
    <col min="5" max="5" width="4.3984375" style="16" bestFit="1" customWidth="1"/>
    <col min="6" max="6" width="1" style="16" customWidth="1"/>
    <col min="7" max="13" width="12" style="13" customWidth="1"/>
    <col min="14" max="14" width="10.5" style="13" bestFit="1" customWidth="1"/>
    <col min="15" max="16384" width="8.796875" style="13"/>
  </cols>
  <sheetData>
    <row r="1" spans="2:19" ht="7.5" customHeight="1" x14ac:dyDescent="0.2"/>
    <row r="2" spans="2:19" ht="15.75" x14ac:dyDescent="0.25">
      <c r="B2" s="36" t="s">
        <v>23</v>
      </c>
      <c r="G2" s="64" t="s">
        <v>41</v>
      </c>
      <c r="H2" s="64"/>
      <c r="I2" s="31"/>
      <c r="J2" s="64" t="s">
        <v>430</v>
      </c>
      <c r="K2" s="64"/>
      <c r="L2" s="64"/>
      <c r="M2" s="31"/>
    </row>
    <row r="3" spans="2:19" ht="15" x14ac:dyDescent="0.2">
      <c r="B3" s="15" t="s">
        <v>34</v>
      </c>
      <c r="C3" s="14">
        <f>Jaar</f>
        <v>2021</v>
      </c>
      <c r="F3" s="26"/>
      <c r="G3" s="62" t="s">
        <v>5</v>
      </c>
      <c r="H3" s="63"/>
      <c r="I3" s="35">
        <f>Drempelbedrag_1ehelft</f>
        <v>1500000</v>
      </c>
      <c r="J3" s="65" t="s">
        <v>39</v>
      </c>
      <c r="K3" s="66"/>
      <c r="L3" s="66"/>
      <c r="M3" s="33">
        <f>COUNT(B10:B100)-COUNTIF(B10:B100,0)</f>
        <v>91</v>
      </c>
    </row>
    <row r="4" spans="2:19" ht="15" x14ac:dyDescent="0.2">
      <c r="C4" s="34"/>
      <c r="F4" s="26"/>
      <c r="G4" s="62" t="s">
        <v>44</v>
      </c>
      <c r="H4" s="63"/>
      <c r="I4" s="30">
        <f>SUM(C10:C100)</f>
        <v>137424910</v>
      </c>
      <c r="J4" s="65" t="s">
        <v>44</v>
      </c>
      <c r="K4" s="66"/>
      <c r="L4" s="66"/>
      <c r="M4" s="30">
        <f>SUM(C10:C100)</f>
        <v>137424910</v>
      </c>
    </row>
    <row r="5" spans="2:19" ht="15" x14ac:dyDescent="0.2">
      <c r="B5" s="13" t="s">
        <v>40</v>
      </c>
      <c r="C5" s="14">
        <f>COUNT(D10:D100)</f>
        <v>91</v>
      </c>
      <c r="F5" s="26"/>
      <c r="G5" s="62" t="s">
        <v>45</v>
      </c>
      <c r="H5" s="63"/>
      <c r="I5" s="30">
        <f>I4/C5</f>
        <v>1510163.8461538462</v>
      </c>
      <c r="J5" s="65" t="s">
        <v>46</v>
      </c>
      <c r="K5" s="66"/>
      <c r="L5" s="66"/>
      <c r="M5" s="30">
        <f>IFERROR(M4/M3,0)</f>
        <v>1510163.8461538462</v>
      </c>
    </row>
    <row r="6" spans="2:19" ht="15" x14ac:dyDescent="0.2">
      <c r="G6" s="62" t="s">
        <v>47</v>
      </c>
      <c r="H6" s="63"/>
      <c r="I6" s="32">
        <f>I5-I3</f>
        <v>10163.846153846243</v>
      </c>
      <c r="J6" s="65" t="s">
        <v>42</v>
      </c>
      <c r="K6" s="66"/>
      <c r="L6" s="66"/>
      <c r="M6" s="32">
        <f>IFERROR(M4/M3-I3,0)</f>
        <v>10163.846153846243</v>
      </c>
    </row>
    <row r="7" spans="2:19" ht="7.5" customHeight="1" x14ac:dyDescent="0.2"/>
    <row r="8" spans="2:19" x14ac:dyDescent="0.2">
      <c r="B8" s="60" t="s">
        <v>38</v>
      </c>
      <c r="C8" s="60" t="s">
        <v>43</v>
      </c>
      <c r="G8" s="18" t="s">
        <v>27</v>
      </c>
      <c r="H8" s="19" t="s">
        <v>29</v>
      </c>
      <c r="I8" s="19" t="s">
        <v>30</v>
      </c>
      <c r="J8" s="19" t="s">
        <v>31</v>
      </c>
      <c r="K8" s="19" t="s">
        <v>32</v>
      </c>
      <c r="L8" s="19" t="s">
        <v>33</v>
      </c>
      <c r="M8" s="19" t="s">
        <v>37</v>
      </c>
      <c r="N8" s="19"/>
      <c r="O8" s="19"/>
      <c r="P8" s="19"/>
      <c r="Q8" s="19"/>
      <c r="R8" s="19"/>
      <c r="S8" s="20"/>
    </row>
    <row r="9" spans="2:19" x14ac:dyDescent="0.2">
      <c r="B9" s="60"/>
      <c r="C9" s="60"/>
      <c r="D9" s="61" t="s">
        <v>26</v>
      </c>
      <c r="E9" s="61"/>
      <c r="G9" s="21" t="s">
        <v>28</v>
      </c>
      <c r="H9" s="22" t="s">
        <v>28</v>
      </c>
      <c r="I9" s="22" t="s">
        <v>28</v>
      </c>
      <c r="J9" s="22" t="s">
        <v>28</v>
      </c>
      <c r="K9" s="22" t="s">
        <v>28</v>
      </c>
      <c r="L9" s="22" t="s">
        <v>28</v>
      </c>
      <c r="M9" s="22" t="s">
        <v>28</v>
      </c>
      <c r="N9" s="23"/>
      <c r="O9" s="23"/>
      <c r="P9" s="23"/>
      <c r="Q9" s="23"/>
      <c r="R9" s="23"/>
      <c r="S9" s="24"/>
    </row>
    <row r="10" spans="2:19" x14ac:dyDescent="0.2">
      <c r="B10" s="28">
        <f>SUM(G10:S10)</f>
        <v>1556010</v>
      </c>
      <c r="C10" s="28">
        <f>MAX(0,B10)</f>
        <v>1556010</v>
      </c>
      <c r="D10" s="42">
        <f t="shared" ref="D10:D41" si="0">DATE(Jaar,MONTH(DATEVALUE(E10)),DAY(DATEVALUE(E10)))</f>
        <v>44287</v>
      </c>
      <c r="E10" s="41" t="s">
        <v>139</v>
      </c>
      <c r="F10" s="25"/>
      <c r="G10" s="27">
        <v>10</v>
      </c>
      <c r="H10" s="27">
        <v>198000</v>
      </c>
      <c r="I10" s="27">
        <v>120000</v>
      </c>
      <c r="J10" s="27">
        <v>316000</v>
      </c>
      <c r="K10" s="27">
        <v>246000</v>
      </c>
      <c r="L10" s="27">
        <v>331000</v>
      </c>
      <c r="M10" s="27">
        <v>345000</v>
      </c>
      <c r="N10" s="27"/>
      <c r="O10" s="27"/>
      <c r="P10" s="27"/>
      <c r="Q10" s="27"/>
      <c r="R10" s="27"/>
      <c r="S10" s="27"/>
    </row>
    <row r="11" spans="2:19" x14ac:dyDescent="0.2">
      <c r="B11" s="28">
        <f t="shared" ref="B11:B73" si="1">SUM(G11:S11)</f>
        <v>1247010</v>
      </c>
      <c r="C11" s="28">
        <f t="shared" ref="C11:C73" si="2">MAX(0,B11)</f>
        <v>1247010</v>
      </c>
      <c r="D11" s="42">
        <f t="shared" si="0"/>
        <v>44288</v>
      </c>
      <c r="E11" s="41" t="s">
        <v>140</v>
      </c>
      <c r="F11" s="25"/>
      <c r="G11" s="27">
        <v>10</v>
      </c>
      <c r="H11" s="27">
        <v>171000</v>
      </c>
      <c r="I11" s="27">
        <v>350000</v>
      </c>
      <c r="J11" s="27">
        <v>196000</v>
      </c>
      <c r="K11" s="27">
        <v>219000</v>
      </c>
      <c r="L11" s="27">
        <v>164000</v>
      </c>
      <c r="M11" s="27">
        <v>147000</v>
      </c>
      <c r="N11" s="27"/>
      <c r="O11" s="27"/>
      <c r="P11" s="27"/>
      <c r="Q11" s="27"/>
      <c r="R11" s="27"/>
      <c r="S11" s="27"/>
    </row>
    <row r="12" spans="2:19" x14ac:dyDescent="0.2">
      <c r="B12" s="28">
        <f t="shared" si="1"/>
        <v>1517010</v>
      </c>
      <c r="C12" s="28">
        <f t="shared" si="2"/>
        <v>1517010</v>
      </c>
      <c r="D12" s="42">
        <f t="shared" si="0"/>
        <v>44289</v>
      </c>
      <c r="E12" s="41" t="s">
        <v>141</v>
      </c>
      <c r="F12" s="25"/>
      <c r="G12" s="27">
        <v>10</v>
      </c>
      <c r="H12" s="27">
        <v>389000</v>
      </c>
      <c r="I12" s="27">
        <v>319000</v>
      </c>
      <c r="J12" s="27">
        <v>214000</v>
      </c>
      <c r="K12" s="27">
        <v>333000</v>
      </c>
      <c r="L12" s="27">
        <v>116000</v>
      </c>
      <c r="M12" s="27">
        <v>146000</v>
      </c>
      <c r="N12" s="27"/>
      <c r="O12" s="27"/>
      <c r="P12" s="27"/>
      <c r="Q12" s="27"/>
      <c r="R12" s="27"/>
      <c r="S12" s="27"/>
    </row>
    <row r="13" spans="2:19" x14ac:dyDescent="0.2">
      <c r="B13" s="28">
        <f t="shared" si="1"/>
        <v>1517010</v>
      </c>
      <c r="C13" s="28">
        <f t="shared" si="2"/>
        <v>1517010</v>
      </c>
      <c r="D13" s="42">
        <f t="shared" si="0"/>
        <v>44290</v>
      </c>
      <c r="E13" s="41" t="s">
        <v>142</v>
      </c>
      <c r="F13" s="25"/>
      <c r="G13" s="27">
        <v>10</v>
      </c>
      <c r="H13" s="27">
        <v>389000</v>
      </c>
      <c r="I13" s="27">
        <v>319000</v>
      </c>
      <c r="J13" s="27">
        <v>214000</v>
      </c>
      <c r="K13" s="27">
        <v>333000</v>
      </c>
      <c r="L13" s="27">
        <v>116000</v>
      </c>
      <c r="M13" s="27">
        <v>146000</v>
      </c>
      <c r="N13" s="27"/>
      <c r="O13" s="27"/>
      <c r="P13" s="27"/>
      <c r="Q13" s="27"/>
      <c r="R13" s="27"/>
      <c r="S13" s="27"/>
    </row>
    <row r="14" spans="2:19" x14ac:dyDescent="0.2">
      <c r="B14" s="28">
        <f t="shared" si="1"/>
        <v>1517010</v>
      </c>
      <c r="C14" s="28">
        <f t="shared" si="2"/>
        <v>1517010</v>
      </c>
      <c r="D14" s="42">
        <f t="shared" si="0"/>
        <v>44291</v>
      </c>
      <c r="E14" s="41" t="s">
        <v>143</v>
      </c>
      <c r="F14" s="25"/>
      <c r="G14" s="27">
        <v>10</v>
      </c>
      <c r="H14" s="27">
        <v>389000</v>
      </c>
      <c r="I14" s="27">
        <v>319000</v>
      </c>
      <c r="J14" s="27">
        <v>214000</v>
      </c>
      <c r="K14" s="27">
        <v>333000</v>
      </c>
      <c r="L14" s="27">
        <v>116000</v>
      </c>
      <c r="M14" s="27">
        <v>146000</v>
      </c>
      <c r="N14" s="27"/>
      <c r="O14" s="27"/>
      <c r="P14" s="27"/>
      <c r="Q14" s="27"/>
      <c r="R14" s="27"/>
      <c r="S14" s="27"/>
    </row>
    <row r="15" spans="2:19" x14ac:dyDescent="0.2">
      <c r="B15" s="28">
        <f t="shared" si="1"/>
        <v>1328010</v>
      </c>
      <c r="C15" s="28">
        <f t="shared" si="2"/>
        <v>1328010</v>
      </c>
      <c r="D15" s="42">
        <f t="shared" si="0"/>
        <v>44292</v>
      </c>
      <c r="E15" s="41" t="s">
        <v>144</v>
      </c>
      <c r="F15" s="25"/>
      <c r="G15" s="27">
        <v>10</v>
      </c>
      <c r="H15" s="27">
        <v>144000</v>
      </c>
      <c r="I15" s="27">
        <v>192000</v>
      </c>
      <c r="J15" s="27">
        <v>327000</v>
      </c>
      <c r="K15" s="27">
        <v>207000</v>
      </c>
      <c r="L15" s="27">
        <v>259000</v>
      </c>
      <c r="M15" s="27">
        <v>199000</v>
      </c>
      <c r="N15" s="27"/>
      <c r="O15" s="27"/>
      <c r="P15" s="27"/>
      <c r="Q15" s="27"/>
      <c r="R15" s="27"/>
      <c r="S15" s="27"/>
    </row>
    <row r="16" spans="2:19" x14ac:dyDescent="0.2">
      <c r="B16" s="28">
        <f t="shared" si="1"/>
        <v>1206010</v>
      </c>
      <c r="C16" s="28">
        <f t="shared" si="2"/>
        <v>1206010</v>
      </c>
      <c r="D16" s="42">
        <f t="shared" si="0"/>
        <v>44293</v>
      </c>
      <c r="E16" s="41" t="s">
        <v>145</v>
      </c>
      <c r="F16" s="25"/>
      <c r="G16" s="27">
        <v>10</v>
      </c>
      <c r="H16" s="27">
        <v>131000</v>
      </c>
      <c r="I16" s="27">
        <v>146000</v>
      </c>
      <c r="J16" s="27">
        <v>230000</v>
      </c>
      <c r="K16" s="27">
        <v>370000</v>
      </c>
      <c r="L16" s="27">
        <v>222000</v>
      </c>
      <c r="M16" s="27">
        <v>107000</v>
      </c>
      <c r="N16" s="27"/>
      <c r="O16" s="27"/>
      <c r="P16" s="27"/>
      <c r="Q16" s="27"/>
      <c r="R16" s="27"/>
      <c r="S16" s="27"/>
    </row>
    <row r="17" spans="2:19" x14ac:dyDescent="0.2">
      <c r="B17" s="28">
        <f t="shared" si="1"/>
        <v>1476010</v>
      </c>
      <c r="C17" s="28">
        <f t="shared" si="2"/>
        <v>1476010</v>
      </c>
      <c r="D17" s="42">
        <f t="shared" si="0"/>
        <v>44294</v>
      </c>
      <c r="E17" s="41" t="s">
        <v>146</v>
      </c>
      <c r="F17" s="25"/>
      <c r="G17" s="27">
        <v>10</v>
      </c>
      <c r="H17" s="27">
        <v>183000</v>
      </c>
      <c r="I17" s="27">
        <v>229000</v>
      </c>
      <c r="J17" s="27">
        <v>216000</v>
      </c>
      <c r="K17" s="27">
        <v>347000</v>
      </c>
      <c r="L17" s="27">
        <v>104000</v>
      </c>
      <c r="M17" s="27">
        <v>397000</v>
      </c>
      <c r="N17" s="27"/>
      <c r="O17" s="27"/>
      <c r="P17" s="27"/>
      <c r="Q17" s="27"/>
      <c r="R17" s="27"/>
      <c r="S17" s="27"/>
    </row>
    <row r="18" spans="2:19" x14ac:dyDescent="0.2">
      <c r="B18" s="28">
        <f t="shared" si="1"/>
        <v>1250010</v>
      </c>
      <c r="C18" s="28">
        <f t="shared" si="2"/>
        <v>1250010</v>
      </c>
      <c r="D18" s="42">
        <f t="shared" si="0"/>
        <v>44295</v>
      </c>
      <c r="E18" s="41" t="s">
        <v>147</v>
      </c>
      <c r="F18" s="25"/>
      <c r="G18" s="27">
        <v>10</v>
      </c>
      <c r="H18" s="27">
        <v>227000</v>
      </c>
      <c r="I18" s="27">
        <v>198000</v>
      </c>
      <c r="J18" s="27">
        <v>124000</v>
      </c>
      <c r="K18" s="27">
        <v>206000</v>
      </c>
      <c r="L18" s="27">
        <v>190000</v>
      </c>
      <c r="M18" s="27">
        <v>305000</v>
      </c>
      <c r="N18" s="27"/>
      <c r="O18" s="27"/>
      <c r="P18" s="27"/>
      <c r="Q18" s="27"/>
      <c r="R18" s="27"/>
      <c r="S18" s="27"/>
    </row>
    <row r="19" spans="2:19" x14ac:dyDescent="0.2">
      <c r="B19" s="28">
        <f t="shared" si="1"/>
        <v>1517010</v>
      </c>
      <c r="C19" s="28">
        <f t="shared" si="2"/>
        <v>1517010</v>
      </c>
      <c r="D19" s="42">
        <f t="shared" si="0"/>
        <v>44296</v>
      </c>
      <c r="E19" s="41" t="s">
        <v>148</v>
      </c>
      <c r="F19" s="25"/>
      <c r="G19" s="27">
        <v>10</v>
      </c>
      <c r="H19" s="27">
        <v>389000</v>
      </c>
      <c r="I19" s="27">
        <v>319000</v>
      </c>
      <c r="J19" s="27">
        <v>214000</v>
      </c>
      <c r="K19" s="27">
        <v>333000</v>
      </c>
      <c r="L19" s="27">
        <v>116000</v>
      </c>
      <c r="M19" s="27">
        <v>146000</v>
      </c>
      <c r="N19" s="27"/>
      <c r="O19" s="27"/>
      <c r="P19" s="27"/>
      <c r="Q19" s="27"/>
      <c r="R19" s="27"/>
      <c r="S19" s="27"/>
    </row>
    <row r="20" spans="2:19" x14ac:dyDescent="0.2">
      <c r="B20" s="28">
        <f t="shared" si="1"/>
        <v>1517010</v>
      </c>
      <c r="C20" s="28">
        <f t="shared" si="2"/>
        <v>1517010</v>
      </c>
      <c r="D20" s="42">
        <f t="shared" si="0"/>
        <v>44297</v>
      </c>
      <c r="E20" s="41" t="s">
        <v>149</v>
      </c>
      <c r="F20" s="25"/>
      <c r="G20" s="27">
        <v>10</v>
      </c>
      <c r="H20" s="27">
        <v>389000</v>
      </c>
      <c r="I20" s="27">
        <v>319000</v>
      </c>
      <c r="J20" s="27">
        <v>214000</v>
      </c>
      <c r="K20" s="27">
        <v>333000</v>
      </c>
      <c r="L20" s="27">
        <v>116000</v>
      </c>
      <c r="M20" s="27">
        <v>146000</v>
      </c>
      <c r="N20" s="27"/>
      <c r="O20" s="27"/>
      <c r="P20" s="27"/>
      <c r="Q20" s="27"/>
      <c r="R20" s="27"/>
      <c r="S20" s="27"/>
    </row>
    <row r="21" spans="2:19" x14ac:dyDescent="0.2">
      <c r="B21" s="28">
        <f t="shared" si="1"/>
        <v>1517010</v>
      </c>
      <c r="C21" s="28">
        <f t="shared" si="2"/>
        <v>1517010</v>
      </c>
      <c r="D21" s="42">
        <f t="shared" si="0"/>
        <v>44298</v>
      </c>
      <c r="E21" s="41" t="s">
        <v>150</v>
      </c>
      <c r="F21" s="25"/>
      <c r="G21" s="27">
        <v>10</v>
      </c>
      <c r="H21" s="27">
        <v>389000</v>
      </c>
      <c r="I21" s="27">
        <v>319000</v>
      </c>
      <c r="J21" s="27">
        <v>214000</v>
      </c>
      <c r="K21" s="27">
        <v>333000</v>
      </c>
      <c r="L21" s="27">
        <v>116000</v>
      </c>
      <c r="M21" s="27">
        <v>146000</v>
      </c>
      <c r="N21" s="27"/>
      <c r="O21" s="27"/>
      <c r="P21" s="27"/>
      <c r="Q21" s="27"/>
      <c r="R21" s="27"/>
      <c r="S21" s="27"/>
    </row>
    <row r="22" spans="2:19" x14ac:dyDescent="0.2">
      <c r="B22" s="28">
        <f t="shared" si="1"/>
        <v>1652010</v>
      </c>
      <c r="C22" s="28">
        <f t="shared" si="2"/>
        <v>1652010</v>
      </c>
      <c r="D22" s="42">
        <f t="shared" si="0"/>
        <v>44299</v>
      </c>
      <c r="E22" s="41" t="s">
        <v>151</v>
      </c>
      <c r="F22" s="25"/>
      <c r="G22" s="27">
        <v>10</v>
      </c>
      <c r="H22" s="27">
        <v>169000</v>
      </c>
      <c r="I22" s="27">
        <v>115000</v>
      </c>
      <c r="J22" s="27">
        <v>363000</v>
      </c>
      <c r="K22" s="27">
        <v>367000</v>
      </c>
      <c r="L22" s="27">
        <v>376000</v>
      </c>
      <c r="M22" s="27">
        <v>262000</v>
      </c>
      <c r="N22" s="27"/>
      <c r="O22" s="27"/>
      <c r="P22" s="27"/>
      <c r="Q22" s="27"/>
      <c r="R22" s="27"/>
      <c r="S22" s="27"/>
    </row>
    <row r="23" spans="2:19" x14ac:dyDescent="0.2">
      <c r="B23" s="28">
        <f t="shared" si="1"/>
        <v>1517010</v>
      </c>
      <c r="C23" s="28">
        <f t="shared" si="2"/>
        <v>1517010</v>
      </c>
      <c r="D23" s="42">
        <f t="shared" si="0"/>
        <v>44300</v>
      </c>
      <c r="E23" s="41" t="s">
        <v>152</v>
      </c>
      <c r="F23" s="25"/>
      <c r="G23" s="27">
        <v>10</v>
      </c>
      <c r="H23" s="27">
        <v>389000</v>
      </c>
      <c r="I23" s="27">
        <v>319000</v>
      </c>
      <c r="J23" s="27">
        <v>214000</v>
      </c>
      <c r="K23" s="27">
        <v>333000</v>
      </c>
      <c r="L23" s="27">
        <v>116000</v>
      </c>
      <c r="M23" s="27">
        <v>146000</v>
      </c>
      <c r="N23" s="27"/>
      <c r="O23" s="27"/>
      <c r="P23" s="27"/>
      <c r="Q23" s="27"/>
      <c r="R23" s="27"/>
      <c r="S23" s="27"/>
    </row>
    <row r="24" spans="2:19" x14ac:dyDescent="0.2">
      <c r="B24" s="28">
        <f t="shared" si="1"/>
        <v>1517010</v>
      </c>
      <c r="C24" s="28">
        <f t="shared" si="2"/>
        <v>1517010</v>
      </c>
      <c r="D24" s="42">
        <f t="shared" si="0"/>
        <v>44301</v>
      </c>
      <c r="E24" s="41" t="s">
        <v>153</v>
      </c>
      <c r="F24" s="25"/>
      <c r="G24" s="27">
        <v>10</v>
      </c>
      <c r="H24" s="27">
        <v>389000</v>
      </c>
      <c r="I24" s="27">
        <v>319000</v>
      </c>
      <c r="J24" s="27">
        <v>214000</v>
      </c>
      <c r="K24" s="27">
        <v>333000</v>
      </c>
      <c r="L24" s="27">
        <v>116000</v>
      </c>
      <c r="M24" s="27">
        <v>146000</v>
      </c>
      <c r="N24" s="27"/>
      <c r="O24" s="27"/>
      <c r="P24" s="27"/>
      <c r="Q24" s="27"/>
      <c r="R24" s="27"/>
      <c r="S24" s="27"/>
    </row>
    <row r="25" spans="2:19" x14ac:dyDescent="0.2">
      <c r="B25" s="28">
        <f t="shared" si="1"/>
        <v>1517010</v>
      </c>
      <c r="C25" s="28">
        <f t="shared" si="2"/>
        <v>1517010</v>
      </c>
      <c r="D25" s="42">
        <f t="shared" si="0"/>
        <v>44302</v>
      </c>
      <c r="E25" s="41" t="s">
        <v>154</v>
      </c>
      <c r="F25" s="25"/>
      <c r="G25" s="27">
        <v>10</v>
      </c>
      <c r="H25" s="27">
        <v>389000</v>
      </c>
      <c r="I25" s="27">
        <v>319000</v>
      </c>
      <c r="J25" s="27">
        <v>214000</v>
      </c>
      <c r="K25" s="27">
        <v>333000</v>
      </c>
      <c r="L25" s="27">
        <v>116000</v>
      </c>
      <c r="M25" s="27">
        <v>146000</v>
      </c>
      <c r="N25" s="27"/>
      <c r="O25" s="27"/>
      <c r="P25" s="27"/>
      <c r="Q25" s="27"/>
      <c r="R25" s="27"/>
      <c r="S25" s="27"/>
    </row>
    <row r="26" spans="2:19" x14ac:dyDescent="0.2">
      <c r="B26" s="28">
        <f t="shared" si="1"/>
        <v>1517010</v>
      </c>
      <c r="C26" s="28">
        <f t="shared" si="2"/>
        <v>1517010</v>
      </c>
      <c r="D26" s="42">
        <f t="shared" si="0"/>
        <v>44303</v>
      </c>
      <c r="E26" s="41" t="s">
        <v>155</v>
      </c>
      <c r="F26" s="25"/>
      <c r="G26" s="27">
        <v>10</v>
      </c>
      <c r="H26" s="27">
        <v>389000</v>
      </c>
      <c r="I26" s="27">
        <v>319000</v>
      </c>
      <c r="J26" s="27">
        <v>214000</v>
      </c>
      <c r="K26" s="27">
        <v>333000</v>
      </c>
      <c r="L26" s="27">
        <v>116000</v>
      </c>
      <c r="M26" s="27">
        <v>146000</v>
      </c>
      <c r="N26" s="27"/>
      <c r="O26" s="27"/>
      <c r="P26" s="27"/>
      <c r="Q26" s="27"/>
      <c r="R26" s="27"/>
      <c r="S26" s="27"/>
    </row>
    <row r="27" spans="2:19" x14ac:dyDescent="0.2">
      <c r="B27" s="28">
        <f t="shared" si="1"/>
        <v>1517010</v>
      </c>
      <c r="C27" s="28">
        <f t="shared" si="2"/>
        <v>1517010</v>
      </c>
      <c r="D27" s="42">
        <f t="shared" si="0"/>
        <v>44304</v>
      </c>
      <c r="E27" s="41" t="s">
        <v>156</v>
      </c>
      <c r="F27" s="25"/>
      <c r="G27" s="27">
        <v>10</v>
      </c>
      <c r="H27" s="27">
        <v>389000</v>
      </c>
      <c r="I27" s="27">
        <v>319000</v>
      </c>
      <c r="J27" s="27">
        <v>214000</v>
      </c>
      <c r="K27" s="27">
        <v>333000</v>
      </c>
      <c r="L27" s="27">
        <v>116000</v>
      </c>
      <c r="M27" s="27">
        <v>146000</v>
      </c>
      <c r="N27" s="27"/>
      <c r="O27" s="27"/>
      <c r="P27" s="27"/>
      <c r="Q27" s="27"/>
      <c r="R27" s="27"/>
      <c r="S27" s="27"/>
    </row>
    <row r="28" spans="2:19" x14ac:dyDescent="0.2">
      <c r="B28" s="28">
        <f t="shared" si="1"/>
        <v>1517010</v>
      </c>
      <c r="C28" s="28">
        <f t="shared" si="2"/>
        <v>1517010</v>
      </c>
      <c r="D28" s="42">
        <f t="shared" si="0"/>
        <v>44305</v>
      </c>
      <c r="E28" s="41" t="s">
        <v>157</v>
      </c>
      <c r="F28" s="25"/>
      <c r="G28" s="27">
        <v>10</v>
      </c>
      <c r="H28" s="27">
        <v>389000</v>
      </c>
      <c r="I28" s="27">
        <v>319000</v>
      </c>
      <c r="J28" s="27">
        <v>214000</v>
      </c>
      <c r="K28" s="27">
        <v>333000</v>
      </c>
      <c r="L28" s="27">
        <v>116000</v>
      </c>
      <c r="M28" s="27">
        <v>146000</v>
      </c>
      <c r="N28" s="27"/>
      <c r="O28" s="27"/>
      <c r="P28" s="27"/>
      <c r="Q28" s="27"/>
      <c r="R28" s="27"/>
      <c r="S28" s="27"/>
    </row>
    <row r="29" spans="2:19" x14ac:dyDescent="0.2">
      <c r="B29" s="28">
        <f t="shared" si="1"/>
        <v>1372010</v>
      </c>
      <c r="C29" s="28">
        <f t="shared" si="2"/>
        <v>1372010</v>
      </c>
      <c r="D29" s="42">
        <f t="shared" si="0"/>
        <v>44306</v>
      </c>
      <c r="E29" s="41" t="s">
        <v>158</v>
      </c>
      <c r="F29" s="25"/>
      <c r="G29" s="27">
        <v>10</v>
      </c>
      <c r="H29" s="27">
        <v>280000</v>
      </c>
      <c r="I29" s="27">
        <v>213000</v>
      </c>
      <c r="J29" s="27">
        <v>169000</v>
      </c>
      <c r="K29" s="27">
        <v>166000</v>
      </c>
      <c r="L29" s="27">
        <v>260000</v>
      </c>
      <c r="M29" s="27">
        <v>284000</v>
      </c>
      <c r="N29" s="27"/>
      <c r="O29" s="27"/>
      <c r="P29" s="27"/>
      <c r="Q29" s="27"/>
      <c r="R29" s="27"/>
      <c r="S29" s="27"/>
    </row>
    <row r="30" spans="2:19" x14ac:dyDescent="0.2">
      <c r="B30" s="28">
        <f t="shared" si="1"/>
        <v>1759010</v>
      </c>
      <c r="C30" s="28">
        <f t="shared" si="2"/>
        <v>1759010</v>
      </c>
      <c r="D30" s="42">
        <f t="shared" si="0"/>
        <v>44307</v>
      </c>
      <c r="E30" s="41" t="s">
        <v>159</v>
      </c>
      <c r="F30" s="25"/>
      <c r="G30" s="27">
        <v>10</v>
      </c>
      <c r="H30" s="27">
        <v>203000</v>
      </c>
      <c r="I30" s="27">
        <v>325000</v>
      </c>
      <c r="J30" s="27">
        <v>369000</v>
      </c>
      <c r="K30" s="27">
        <v>348000</v>
      </c>
      <c r="L30" s="27">
        <v>384000</v>
      </c>
      <c r="M30" s="27">
        <v>130000</v>
      </c>
      <c r="N30" s="27"/>
      <c r="O30" s="27"/>
      <c r="P30" s="27"/>
      <c r="Q30" s="27"/>
      <c r="R30" s="27"/>
      <c r="S30" s="27"/>
    </row>
    <row r="31" spans="2:19" x14ac:dyDescent="0.2">
      <c r="B31" s="28">
        <f t="shared" si="1"/>
        <v>1363010</v>
      </c>
      <c r="C31" s="28">
        <f t="shared" si="2"/>
        <v>1363010</v>
      </c>
      <c r="D31" s="42">
        <f t="shared" si="0"/>
        <v>44308</v>
      </c>
      <c r="E31" s="41" t="s">
        <v>160</v>
      </c>
      <c r="F31" s="25"/>
      <c r="G31" s="27">
        <v>10</v>
      </c>
      <c r="H31" s="27">
        <v>191000</v>
      </c>
      <c r="I31" s="27">
        <v>160000</v>
      </c>
      <c r="J31" s="27">
        <v>272000</v>
      </c>
      <c r="K31" s="27">
        <v>132000</v>
      </c>
      <c r="L31" s="27">
        <v>274000</v>
      </c>
      <c r="M31" s="27">
        <v>334000</v>
      </c>
      <c r="N31" s="27"/>
      <c r="O31" s="27"/>
      <c r="P31" s="27"/>
      <c r="Q31" s="27"/>
      <c r="R31" s="27"/>
      <c r="S31" s="27"/>
    </row>
    <row r="32" spans="2:19" x14ac:dyDescent="0.2">
      <c r="B32" s="28">
        <f t="shared" si="1"/>
        <v>1517010</v>
      </c>
      <c r="C32" s="28">
        <f t="shared" si="2"/>
        <v>1517010</v>
      </c>
      <c r="D32" s="42">
        <f t="shared" si="0"/>
        <v>44309</v>
      </c>
      <c r="E32" s="41" t="s">
        <v>161</v>
      </c>
      <c r="F32" s="25"/>
      <c r="G32" s="27">
        <v>10</v>
      </c>
      <c r="H32" s="27">
        <v>389000</v>
      </c>
      <c r="I32" s="27">
        <v>319000</v>
      </c>
      <c r="J32" s="27">
        <v>214000</v>
      </c>
      <c r="K32" s="27">
        <v>333000</v>
      </c>
      <c r="L32" s="27">
        <v>116000</v>
      </c>
      <c r="M32" s="27">
        <v>146000</v>
      </c>
      <c r="N32" s="27"/>
      <c r="O32" s="27"/>
      <c r="P32" s="27"/>
      <c r="Q32" s="27"/>
      <c r="R32" s="27"/>
      <c r="S32" s="27"/>
    </row>
    <row r="33" spans="2:19" x14ac:dyDescent="0.2">
      <c r="B33" s="28">
        <f t="shared" si="1"/>
        <v>1517010</v>
      </c>
      <c r="C33" s="28">
        <f t="shared" si="2"/>
        <v>1517010</v>
      </c>
      <c r="D33" s="42">
        <f t="shared" si="0"/>
        <v>44310</v>
      </c>
      <c r="E33" s="41" t="s">
        <v>162</v>
      </c>
      <c r="F33" s="25"/>
      <c r="G33" s="27">
        <v>10</v>
      </c>
      <c r="H33" s="27">
        <v>389000</v>
      </c>
      <c r="I33" s="27">
        <v>319000</v>
      </c>
      <c r="J33" s="27">
        <v>214000</v>
      </c>
      <c r="K33" s="27">
        <v>333000</v>
      </c>
      <c r="L33" s="27">
        <v>116000</v>
      </c>
      <c r="M33" s="27">
        <v>146000</v>
      </c>
      <c r="N33" s="27"/>
      <c r="O33" s="27"/>
      <c r="P33" s="27"/>
      <c r="Q33" s="27"/>
      <c r="R33" s="27"/>
      <c r="S33" s="27"/>
    </row>
    <row r="34" spans="2:19" x14ac:dyDescent="0.2">
      <c r="B34" s="28">
        <f t="shared" si="1"/>
        <v>1517010</v>
      </c>
      <c r="C34" s="28">
        <f t="shared" si="2"/>
        <v>1517010</v>
      </c>
      <c r="D34" s="42">
        <f t="shared" si="0"/>
        <v>44311</v>
      </c>
      <c r="E34" s="41" t="s">
        <v>163</v>
      </c>
      <c r="F34" s="25"/>
      <c r="G34" s="27">
        <v>10</v>
      </c>
      <c r="H34" s="27">
        <v>389000</v>
      </c>
      <c r="I34" s="27">
        <v>319000</v>
      </c>
      <c r="J34" s="27">
        <v>214000</v>
      </c>
      <c r="K34" s="27">
        <v>333000</v>
      </c>
      <c r="L34" s="27">
        <v>116000</v>
      </c>
      <c r="M34" s="27">
        <v>146000</v>
      </c>
      <c r="N34" s="27"/>
      <c r="O34" s="27"/>
      <c r="P34" s="27"/>
      <c r="Q34" s="27"/>
      <c r="R34" s="27"/>
      <c r="S34" s="27"/>
    </row>
    <row r="35" spans="2:19" x14ac:dyDescent="0.2">
      <c r="B35" s="28">
        <f t="shared" si="1"/>
        <v>1517010</v>
      </c>
      <c r="C35" s="28">
        <f t="shared" si="2"/>
        <v>1517010</v>
      </c>
      <c r="D35" s="42">
        <f t="shared" si="0"/>
        <v>44312</v>
      </c>
      <c r="E35" s="41" t="s">
        <v>164</v>
      </c>
      <c r="F35" s="25"/>
      <c r="G35" s="27">
        <v>10</v>
      </c>
      <c r="H35" s="27">
        <v>389000</v>
      </c>
      <c r="I35" s="27">
        <v>319000</v>
      </c>
      <c r="J35" s="27">
        <v>214000</v>
      </c>
      <c r="K35" s="27">
        <v>333000</v>
      </c>
      <c r="L35" s="27">
        <v>116000</v>
      </c>
      <c r="M35" s="27">
        <v>146000</v>
      </c>
      <c r="N35" s="27"/>
      <c r="O35" s="27"/>
      <c r="P35" s="27"/>
      <c r="Q35" s="27"/>
      <c r="R35" s="27"/>
      <c r="S35" s="27"/>
    </row>
    <row r="36" spans="2:19" x14ac:dyDescent="0.2">
      <c r="B36" s="28">
        <f t="shared" si="1"/>
        <v>1517010</v>
      </c>
      <c r="C36" s="28">
        <f t="shared" si="2"/>
        <v>1517010</v>
      </c>
      <c r="D36" s="42">
        <f t="shared" si="0"/>
        <v>44313</v>
      </c>
      <c r="E36" s="41" t="s">
        <v>165</v>
      </c>
      <c r="F36" s="25"/>
      <c r="G36" s="27">
        <v>10</v>
      </c>
      <c r="H36" s="27">
        <v>389000</v>
      </c>
      <c r="I36" s="27">
        <v>319000</v>
      </c>
      <c r="J36" s="27">
        <v>214000</v>
      </c>
      <c r="K36" s="27">
        <v>333000</v>
      </c>
      <c r="L36" s="27">
        <v>116000</v>
      </c>
      <c r="M36" s="27">
        <v>146000</v>
      </c>
      <c r="N36" s="27"/>
      <c r="O36" s="27"/>
      <c r="P36" s="27"/>
      <c r="Q36" s="27"/>
      <c r="R36" s="27"/>
      <c r="S36" s="27"/>
    </row>
    <row r="37" spans="2:19" x14ac:dyDescent="0.2">
      <c r="B37" s="28">
        <f t="shared" si="1"/>
        <v>1517010</v>
      </c>
      <c r="C37" s="28">
        <f t="shared" si="2"/>
        <v>1517010</v>
      </c>
      <c r="D37" s="42">
        <f t="shared" si="0"/>
        <v>44314</v>
      </c>
      <c r="E37" s="41" t="s">
        <v>166</v>
      </c>
      <c r="F37" s="25"/>
      <c r="G37" s="27">
        <v>10</v>
      </c>
      <c r="H37" s="27">
        <v>389000</v>
      </c>
      <c r="I37" s="27">
        <v>319000</v>
      </c>
      <c r="J37" s="27">
        <v>214000</v>
      </c>
      <c r="K37" s="27">
        <v>333000</v>
      </c>
      <c r="L37" s="27">
        <v>116000</v>
      </c>
      <c r="M37" s="27">
        <v>146000</v>
      </c>
      <c r="N37" s="27"/>
      <c r="O37" s="27"/>
      <c r="P37" s="27"/>
      <c r="Q37" s="27"/>
      <c r="R37" s="27"/>
      <c r="S37" s="27"/>
    </row>
    <row r="38" spans="2:19" x14ac:dyDescent="0.2">
      <c r="B38" s="28">
        <f t="shared" si="1"/>
        <v>1517010</v>
      </c>
      <c r="C38" s="28">
        <f t="shared" si="2"/>
        <v>1517010</v>
      </c>
      <c r="D38" s="42">
        <f t="shared" si="0"/>
        <v>44315</v>
      </c>
      <c r="E38" s="41" t="s">
        <v>167</v>
      </c>
      <c r="F38" s="25"/>
      <c r="G38" s="27">
        <v>10</v>
      </c>
      <c r="H38" s="27">
        <v>389000</v>
      </c>
      <c r="I38" s="27">
        <v>319000</v>
      </c>
      <c r="J38" s="27">
        <v>214000</v>
      </c>
      <c r="K38" s="27">
        <v>333000</v>
      </c>
      <c r="L38" s="27">
        <v>116000</v>
      </c>
      <c r="M38" s="27">
        <v>146000</v>
      </c>
      <c r="N38" s="27"/>
      <c r="O38" s="27"/>
      <c r="P38" s="27"/>
      <c r="Q38" s="27"/>
      <c r="R38" s="27"/>
      <c r="S38" s="27"/>
    </row>
    <row r="39" spans="2:19" x14ac:dyDescent="0.2">
      <c r="B39" s="28">
        <f t="shared" si="1"/>
        <v>1517010</v>
      </c>
      <c r="C39" s="28">
        <f t="shared" si="2"/>
        <v>1517010</v>
      </c>
      <c r="D39" s="42">
        <f t="shared" si="0"/>
        <v>44316</v>
      </c>
      <c r="E39" s="41" t="s">
        <v>168</v>
      </c>
      <c r="F39" s="25"/>
      <c r="G39" s="27">
        <v>10</v>
      </c>
      <c r="H39" s="27">
        <v>389000</v>
      </c>
      <c r="I39" s="27">
        <v>319000</v>
      </c>
      <c r="J39" s="27">
        <v>214000</v>
      </c>
      <c r="K39" s="27">
        <v>333000</v>
      </c>
      <c r="L39" s="27">
        <v>116000</v>
      </c>
      <c r="M39" s="27">
        <v>146000</v>
      </c>
      <c r="N39" s="27"/>
      <c r="O39" s="27"/>
      <c r="P39" s="27"/>
      <c r="Q39" s="27"/>
      <c r="R39" s="27"/>
      <c r="S39" s="27"/>
    </row>
    <row r="40" spans="2:19" x14ac:dyDescent="0.2">
      <c r="B40" s="28">
        <f t="shared" si="1"/>
        <v>1517010</v>
      </c>
      <c r="C40" s="28">
        <f t="shared" si="2"/>
        <v>1517010</v>
      </c>
      <c r="D40" s="42">
        <f t="shared" si="0"/>
        <v>44317</v>
      </c>
      <c r="E40" s="41" t="s">
        <v>169</v>
      </c>
      <c r="F40" s="25"/>
      <c r="G40" s="27">
        <v>10</v>
      </c>
      <c r="H40" s="27">
        <v>389000</v>
      </c>
      <c r="I40" s="27">
        <v>319000</v>
      </c>
      <c r="J40" s="27">
        <v>214000</v>
      </c>
      <c r="K40" s="27">
        <v>333000</v>
      </c>
      <c r="L40" s="27">
        <v>116000</v>
      </c>
      <c r="M40" s="27">
        <v>146000</v>
      </c>
      <c r="N40" s="27"/>
      <c r="O40" s="27"/>
      <c r="P40" s="27"/>
      <c r="Q40" s="27"/>
      <c r="R40" s="27"/>
      <c r="S40" s="27"/>
    </row>
    <row r="41" spans="2:19" x14ac:dyDescent="0.2">
      <c r="B41" s="28">
        <f t="shared" si="1"/>
        <v>1517010</v>
      </c>
      <c r="C41" s="28">
        <f t="shared" si="2"/>
        <v>1517010</v>
      </c>
      <c r="D41" s="42">
        <f t="shared" si="0"/>
        <v>44318</v>
      </c>
      <c r="E41" s="41" t="s">
        <v>170</v>
      </c>
      <c r="F41" s="25"/>
      <c r="G41" s="27">
        <v>10</v>
      </c>
      <c r="H41" s="27">
        <v>389000</v>
      </c>
      <c r="I41" s="27">
        <v>319000</v>
      </c>
      <c r="J41" s="27">
        <v>214000</v>
      </c>
      <c r="K41" s="27">
        <v>333000</v>
      </c>
      <c r="L41" s="27">
        <v>116000</v>
      </c>
      <c r="M41" s="27">
        <v>146000</v>
      </c>
      <c r="N41" s="27"/>
      <c r="O41" s="27"/>
      <c r="P41" s="27"/>
      <c r="Q41" s="27"/>
      <c r="R41" s="27"/>
      <c r="S41" s="27"/>
    </row>
    <row r="42" spans="2:19" x14ac:dyDescent="0.2">
      <c r="B42" s="28">
        <f t="shared" si="1"/>
        <v>1517010</v>
      </c>
      <c r="C42" s="28">
        <f t="shared" si="2"/>
        <v>1517010</v>
      </c>
      <c r="D42" s="42">
        <f t="shared" ref="D42:D73" si="3">DATE(Jaar,MONTH(DATEVALUE(E42)),DAY(DATEVALUE(E42)))</f>
        <v>44319</v>
      </c>
      <c r="E42" s="41" t="s">
        <v>171</v>
      </c>
      <c r="F42" s="25"/>
      <c r="G42" s="27">
        <v>10</v>
      </c>
      <c r="H42" s="27">
        <v>389000</v>
      </c>
      <c r="I42" s="27">
        <v>319000</v>
      </c>
      <c r="J42" s="27">
        <v>214000</v>
      </c>
      <c r="K42" s="27">
        <v>333000</v>
      </c>
      <c r="L42" s="27">
        <v>116000</v>
      </c>
      <c r="M42" s="27">
        <v>146000</v>
      </c>
      <c r="N42" s="27"/>
      <c r="O42" s="27"/>
      <c r="P42" s="27"/>
      <c r="Q42" s="27"/>
      <c r="R42" s="27"/>
      <c r="S42" s="27"/>
    </row>
    <row r="43" spans="2:19" x14ac:dyDescent="0.2">
      <c r="B43" s="28">
        <f t="shared" si="1"/>
        <v>1517010</v>
      </c>
      <c r="C43" s="28">
        <f t="shared" si="2"/>
        <v>1517010</v>
      </c>
      <c r="D43" s="42">
        <f t="shared" si="3"/>
        <v>44320</v>
      </c>
      <c r="E43" s="41" t="s">
        <v>172</v>
      </c>
      <c r="F43" s="25"/>
      <c r="G43" s="27">
        <v>10</v>
      </c>
      <c r="H43" s="27">
        <v>389000</v>
      </c>
      <c r="I43" s="27">
        <v>319000</v>
      </c>
      <c r="J43" s="27">
        <v>214000</v>
      </c>
      <c r="K43" s="27">
        <v>333000</v>
      </c>
      <c r="L43" s="27">
        <v>116000</v>
      </c>
      <c r="M43" s="27">
        <v>146000</v>
      </c>
      <c r="N43" s="27"/>
      <c r="O43" s="27"/>
      <c r="P43" s="27"/>
      <c r="Q43" s="27"/>
      <c r="R43" s="27"/>
      <c r="S43" s="27"/>
    </row>
    <row r="44" spans="2:19" x14ac:dyDescent="0.2">
      <c r="B44" s="28">
        <f t="shared" si="1"/>
        <v>1517010</v>
      </c>
      <c r="C44" s="28">
        <f t="shared" si="2"/>
        <v>1517010</v>
      </c>
      <c r="D44" s="42">
        <f t="shared" si="3"/>
        <v>44321</v>
      </c>
      <c r="E44" s="41" t="s">
        <v>173</v>
      </c>
      <c r="F44" s="25"/>
      <c r="G44" s="27">
        <v>10</v>
      </c>
      <c r="H44" s="27">
        <v>389000</v>
      </c>
      <c r="I44" s="27">
        <v>319000</v>
      </c>
      <c r="J44" s="27">
        <v>214000</v>
      </c>
      <c r="K44" s="27">
        <v>333000</v>
      </c>
      <c r="L44" s="27">
        <v>116000</v>
      </c>
      <c r="M44" s="27">
        <v>146000</v>
      </c>
      <c r="N44" s="27"/>
      <c r="O44" s="27"/>
      <c r="P44" s="27"/>
      <c r="Q44" s="27"/>
      <c r="R44" s="27"/>
      <c r="S44" s="27"/>
    </row>
    <row r="45" spans="2:19" x14ac:dyDescent="0.2">
      <c r="B45" s="28">
        <f t="shared" si="1"/>
        <v>1517010</v>
      </c>
      <c r="C45" s="28">
        <f t="shared" si="2"/>
        <v>1517010</v>
      </c>
      <c r="D45" s="42">
        <f t="shared" si="3"/>
        <v>44322</v>
      </c>
      <c r="E45" s="41" t="s">
        <v>174</v>
      </c>
      <c r="F45" s="25"/>
      <c r="G45" s="27">
        <v>10</v>
      </c>
      <c r="H45" s="27">
        <v>389000</v>
      </c>
      <c r="I45" s="27">
        <v>319000</v>
      </c>
      <c r="J45" s="27">
        <v>214000</v>
      </c>
      <c r="K45" s="27">
        <v>333000</v>
      </c>
      <c r="L45" s="27">
        <v>116000</v>
      </c>
      <c r="M45" s="27">
        <v>146000</v>
      </c>
      <c r="N45" s="27"/>
      <c r="O45" s="27"/>
      <c r="P45" s="27"/>
      <c r="Q45" s="27"/>
      <c r="R45" s="27"/>
      <c r="S45" s="27"/>
    </row>
    <row r="46" spans="2:19" x14ac:dyDescent="0.2">
      <c r="B46" s="28">
        <f t="shared" si="1"/>
        <v>1517010</v>
      </c>
      <c r="C46" s="28">
        <f t="shared" si="2"/>
        <v>1517010</v>
      </c>
      <c r="D46" s="42">
        <f t="shared" si="3"/>
        <v>44323</v>
      </c>
      <c r="E46" s="41" t="s">
        <v>175</v>
      </c>
      <c r="F46" s="25"/>
      <c r="G46" s="27">
        <v>10</v>
      </c>
      <c r="H46" s="27">
        <v>389000</v>
      </c>
      <c r="I46" s="27">
        <v>319000</v>
      </c>
      <c r="J46" s="27">
        <v>214000</v>
      </c>
      <c r="K46" s="27">
        <v>333000</v>
      </c>
      <c r="L46" s="27">
        <v>116000</v>
      </c>
      <c r="M46" s="27">
        <v>146000</v>
      </c>
      <c r="N46" s="27"/>
      <c r="O46" s="27"/>
      <c r="P46" s="27"/>
      <c r="Q46" s="27"/>
      <c r="R46" s="27"/>
      <c r="S46" s="27"/>
    </row>
    <row r="47" spans="2:19" x14ac:dyDescent="0.2">
      <c r="B47" s="28">
        <f t="shared" si="1"/>
        <v>1517010</v>
      </c>
      <c r="C47" s="28">
        <f t="shared" si="2"/>
        <v>1517010</v>
      </c>
      <c r="D47" s="42">
        <f t="shared" si="3"/>
        <v>44324</v>
      </c>
      <c r="E47" s="41" t="s">
        <v>176</v>
      </c>
      <c r="F47" s="25"/>
      <c r="G47" s="27">
        <v>10</v>
      </c>
      <c r="H47" s="27">
        <v>389000</v>
      </c>
      <c r="I47" s="27">
        <v>319000</v>
      </c>
      <c r="J47" s="27">
        <v>214000</v>
      </c>
      <c r="K47" s="27">
        <v>333000</v>
      </c>
      <c r="L47" s="27">
        <v>116000</v>
      </c>
      <c r="M47" s="27">
        <v>146000</v>
      </c>
      <c r="N47" s="27"/>
      <c r="O47" s="27"/>
      <c r="P47" s="27"/>
      <c r="Q47" s="27"/>
      <c r="R47" s="27"/>
      <c r="S47" s="27"/>
    </row>
    <row r="48" spans="2:19" x14ac:dyDescent="0.2">
      <c r="B48" s="28">
        <f t="shared" si="1"/>
        <v>1517010</v>
      </c>
      <c r="C48" s="28">
        <f t="shared" si="2"/>
        <v>1517010</v>
      </c>
      <c r="D48" s="42">
        <f t="shared" si="3"/>
        <v>44325</v>
      </c>
      <c r="E48" s="41" t="s">
        <v>177</v>
      </c>
      <c r="F48" s="25"/>
      <c r="G48" s="27">
        <v>10</v>
      </c>
      <c r="H48" s="27">
        <v>389000</v>
      </c>
      <c r="I48" s="27">
        <v>319000</v>
      </c>
      <c r="J48" s="27">
        <v>214000</v>
      </c>
      <c r="K48" s="27">
        <v>333000</v>
      </c>
      <c r="L48" s="27">
        <v>116000</v>
      </c>
      <c r="M48" s="27">
        <v>146000</v>
      </c>
      <c r="N48" s="27"/>
      <c r="O48" s="27"/>
      <c r="P48" s="27"/>
      <c r="Q48" s="27"/>
      <c r="R48" s="27"/>
      <c r="S48" s="27"/>
    </row>
    <row r="49" spans="2:19" x14ac:dyDescent="0.2">
      <c r="B49" s="28">
        <f t="shared" si="1"/>
        <v>1517010</v>
      </c>
      <c r="C49" s="28">
        <f t="shared" si="2"/>
        <v>1517010</v>
      </c>
      <c r="D49" s="42">
        <f t="shared" si="3"/>
        <v>44326</v>
      </c>
      <c r="E49" s="41" t="s">
        <v>178</v>
      </c>
      <c r="F49" s="25"/>
      <c r="G49" s="27">
        <v>10</v>
      </c>
      <c r="H49" s="27">
        <v>389000</v>
      </c>
      <c r="I49" s="27">
        <v>319000</v>
      </c>
      <c r="J49" s="27">
        <v>214000</v>
      </c>
      <c r="K49" s="27">
        <v>333000</v>
      </c>
      <c r="L49" s="27">
        <v>116000</v>
      </c>
      <c r="M49" s="27">
        <v>146000</v>
      </c>
      <c r="N49" s="27"/>
      <c r="O49" s="27"/>
      <c r="P49" s="27"/>
      <c r="Q49" s="27"/>
      <c r="R49" s="27"/>
      <c r="S49" s="27"/>
    </row>
    <row r="50" spans="2:19" x14ac:dyDescent="0.2">
      <c r="B50" s="28">
        <f t="shared" si="1"/>
        <v>1528010</v>
      </c>
      <c r="C50" s="28">
        <f t="shared" si="2"/>
        <v>1528010</v>
      </c>
      <c r="D50" s="42">
        <f t="shared" si="3"/>
        <v>44327</v>
      </c>
      <c r="E50" s="41" t="s">
        <v>179</v>
      </c>
      <c r="F50" s="25"/>
      <c r="G50" s="27">
        <v>10</v>
      </c>
      <c r="H50" s="27">
        <v>334000</v>
      </c>
      <c r="I50" s="27">
        <v>101000</v>
      </c>
      <c r="J50" s="27">
        <v>300000</v>
      </c>
      <c r="K50" s="27">
        <v>155000</v>
      </c>
      <c r="L50" s="27">
        <v>386000</v>
      </c>
      <c r="M50" s="27">
        <v>252000</v>
      </c>
      <c r="N50" s="27"/>
      <c r="O50" s="27"/>
      <c r="P50" s="27"/>
      <c r="Q50" s="27"/>
      <c r="R50" s="27"/>
      <c r="S50" s="27"/>
    </row>
    <row r="51" spans="2:19" x14ac:dyDescent="0.2">
      <c r="B51" s="28">
        <f t="shared" si="1"/>
        <v>1866010</v>
      </c>
      <c r="C51" s="28">
        <f t="shared" si="2"/>
        <v>1866010</v>
      </c>
      <c r="D51" s="42">
        <f t="shared" si="3"/>
        <v>44328</v>
      </c>
      <c r="E51" s="41" t="s">
        <v>180</v>
      </c>
      <c r="F51" s="25"/>
      <c r="G51" s="27">
        <v>10</v>
      </c>
      <c r="H51" s="27">
        <v>390000</v>
      </c>
      <c r="I51" s="27">
        <v>362000</v>
      </c>
      <c r="J51" s="27">
        <v>119000</v>
      </c>
      <c r="K51" s="27">
        <v>376000</v>
      </c>
      <c r="L51" s="27">
        <v>325000</v>
      </c>
      <c r="M51" s="27">
        <v>294000</v>
      </c>
      <c r="N51" s="27"/>
      <c r="O51" s="27"/>
      <c r="P51" s="27"/>
      <c r="Q51" s="27"/>
      <c r="R51" s="27"/>
      <c r="S51" s="27"/>
    </row>
    <row r="52" spans="2:19" x14ac:dyDescent="0.2">
      <c r="B52" s="28">
        <f t="shared" si="1"/>
        <v>1502010</v>
      </c>
      <c r="C52" s="28">
        <f t="shared" si="2"/>
        <v>1502010</v>
      </c>
      <c r="D52" s="42">
        <f t="shared" si="3"/>
        <v>44329</v>
      </c>
      <c r="E52" s="41" t="s">
        <v>181</v>
      </c>
      <c r="F52" s="25"/>
      <c r="G52" s="27">
        <v>10</v>
      </c>
      <c r="H52" s="27">
        <v>197000</v>
      </c>
      <c r="I52" s="27">
        <v>388000</v>
      </c>
      <c r="J52" s="27">
        <v>123000</v>
      </c>
      <c r="K52" s="27">
        <v>151000</v>
      </c>
      <c r="L52" s="27">
        <v>397000</v>
      </c>
      <c r="M52" s="27">
        <v>246000</v>
      </c>
      <c r="N52" s="27"/>
      <c r="O52" s="27"/>
      <c r="P52" s="27"/>
      <c r="Q52" s="27"/>
      <c r="R52" s="27"/>
      <c r="S52" s="27"/>
    </row>
    <row r="53" spans="2:19" x14ac:dyDescent="0.2">
      <c r="B53" s="28">
        <f t="shared" si="1"/>
        <v>1513010</v>
      </c>
      <c r="C53" s="28">
        <f t="shared" si="2"/>
        <v>1513010</v>
      </c>
      <c r="D53" s="42">
        <f t="shared" si="3"/>
        <v>44330</v>
      </c>
      <c r="E53" s="41" t="s">
        <v>182</v>
      </c>
      <c r="F53" s="25"/>
      <c r="G53" s="27">
        <v>10</v>
      </c>
      <c r="H53" s="27">
        <v>334000</v>
      </c>
      <c r="I53" s="27">
        <v>233000</v>
      </c>
      <c r="J53" s="27">
        <v>194000</v>
      </c>
      <c r="K53" s="27">
        <v>297000</v>
      </c>
      <c r="L53" s="27">
        <v>256000</v>
      </c>
      <c r="M53" s="27">
        <v>199000</v>
      </c>
      <c r="N53" s="27"/>
      <c r="O53" s="27"/>
      <c r="P53" s="27"/>
      <c r="Q53" s="27"/>
      <c r="R53" s="27"/>
      <c r="S53" s="27"/>
    </row>
    <row r="54" spans="2:19" x14ac:dyDescent="0.2">
      <c r="B54" s="28">
        <f t="shared" si="1"/>
        <v>1517010</v>
      </c>
      <c r="C54" s="28">
        <f t="shared" si="2"/>
        <v>1517010</v>
      </c>
      <c r="D54" s="42">
        <f t="shared" si="3"/>
        <v>44331</v>
      </c>
      <c r="E54" s="41" t="s">
        <v>183</v>
      </c>
      <c r="F54" s="25"/>
      <c r="G54" s="27">
        <v>10</v>
      </c>
      <c r="H54" s="27">
        <v>389000</v>
      </c>
      <c r="I54" s="27">
        <v>319000</v>
      </c>
      <c r="J54" s="27">
        <v>214000</v>
      </c>
      <c r="K54" s="27">
        <v>333000</v>
      </c>
      <c r="L54" s="27">
        <v>116000</v>
      </c>
      <c r="M54" s="27">
        <v>146000</v>
      </c>
      <c r="N54" s="27"/>
      <c r="O54" s="27"/>
      <c r="P54" s="27"/>
      <c r="Q54" s="27"/>
      <c r="R54" s="27"/>
      <c r="S54" s="27"/>
    </row>
    <row r="55" spans="2:19" x14ac:dyDescent="0.2">
      <c r="B55" s="28">
        <f t="shared" si="1"/>
        <v>1517010</v>
      </c>
      <c r="C55" s="28">
        <f t="shared" si="2"/>
        <v>1517010</v>
      </c>
      <c r="D55" s="42">
        <f t="shared" si="3"/>
        <v>44332</v>
      </c>
      <c r="E55" s="41" t="s">
        <v>184</v>
      </c>
      <c r="F55" s="25"/>
      <c r="G55" s="27">
        <v>10</v>
      </c>
      <c r="H55" s="27">
        <v>389000</v>
      </c>
      <c r="I55" s="27">
        <v>319000</v>
      </c>
      <c r="J55" s="27">
        <v>214000</v>
      </c>
      <c r="K55" s="27">
        <v>333000</v>
      </c>
      <c r="L55" s="27">
        <v>116000</v>
      </c>
      <c r="M55" s="27">
        <v>146000</v>
      </c>
      <c r="N55" s="27"/>
      <c r="O55" s="27"/>
      <c r="P55" s="27"/>
      <c r="Q55" s="27"/>
      <c r="R55" s="27"/>
      <c r="S55" s="27"/>
    </row>
    <row r="56" spans="2:19" x14ac:dyDescent="0.2">
      <c r="B56" s="28">
        <f t="shared" si="1"/>
        <v>1517010</v>
      </c>
      <c r="C56" s="28">
        <f t="shared" si="2"/>
        <v>1517010</v>
      </c>
      <c r="D56" s="42">
        <f t="shared" si="3"/>
        <v>44333</v>
      </c>
      <c r="E56" s="41" t="s">
        <v>185</v>
      </c>
      <c r="F56" s="25"/>
      <c r="G56" s="27">
        <v>10</v>
      </c>
      <c r="H56" s="27">
        <v>389000</v>
      </c>
      <c r="I56" s="27">
        <v>319000</v>
      </c>
      <c r="J56" s="27">
        <v>214000</v>
      </c>
      <c r="K56" s="27">
        <v>333000</v>
      </c>
      <c r="L56" s="27">
        <v>116000</v>
      </c>
      <c r="M56" s="27">
        <v>146000</v>
      </c>
      <c r="N56" s="27"/>
      <c r="O56" s="27"/>
      <c r="P56" s="27"/>
      <c r="Q56" s="27"/>
      <c r="R56" s="27"/>
      <c r="S56" s="27"/>
    </row>
    <row r="57" spans="2:19" x14ac:dyDescent="0.2">
      <c r="B57" s="28">
        <f t="shared" si="1"/>
        <v>1370010</v>
      </c>
      <c r="C57" s="28">
        <f t="shared" si="2"/>
        <v>1370010</v>
      </c>
      <c r="D57" s="42">
        <f t="shared" si="3"/>
        <v>44334</v>
      </c>
      <c r="E57" s="41" t="s">
        <v>186</v>
      </c>
      <c r="F57" s="25"/>
      <c r="G57" s="27">
        <v>10</v>
      </c>
      <c r="H57" s="27">
        <v>292000</v>
      </c>
      <c r="I57" s="27">
        <v>119000</v>
      </c>
      <c r="J57" s="27">
        <v>286000</v>
      </c>
      <c r="K57" s="27">
        <v>155000</v>
      </c>
      <c r="L57" s="27">
        <v>174000</v>
      </c>
      <c r="M57" s="27">
        <v>344000</v>
      </c>
      <c r="N57" s="27"/>
      <c r="O57" s="27"/>
      <c r="P57" s="27"/>
      <c r="Q57" s="27"/>
      <c r="R57" s="27"/>
      <c r="S57" s="27"/>
    </row>
    <row r="58" spans="2:19" x14ac:dyDescent="0.2">
      <c r="B58" s="28">
        <f t="shared" si="1"/>
        <v>1457010</v>
      </c>
      <c r="C58" s="28">
        <f t="shared" si="2"/>
        <v>1457010</v>
      </c>
      <c r="D58" s="42">
        <f t="shared" si="3"/>
        <v>44335</v>
      </c>
      <c r="E58" s="41" t="s">
        <v>187</v>
      </c>
      <c r="F58" s="25"/>
      <c r="G58" s="27">
        <v>10</v>
      </c>
      <c r="H58" s="27">
        <v>234000</v>
      </c>
      <c r="I58" s="27">
        <v>203000</v>
      </c>
      <c r="J58" s="27">
        <v>372000</v>
      </c>
      <c r="K58" s="27">
        <v>312000</v>
      </c>
      <c r="L58" s="27">
        <v>113000</v>
      </c>
      <c r="M58" s="27">
        <v>223000</v>
      </c>
      <c r="N58" s="27"/>
      <c r="O58" s="27"/>
      <c r="P58" s="27"/>
      <c r="Q58" s="27"/>
      <c r="R58" s="27"/>
      <c r="S58" s="27"/>
    </row>
    <row r="59" spans="2:19" x14ac:dyDescent="0.2">
      <c r="B59" s="28">
        <f t="shared" si="1"/>
        <v>1820010</v>
      </c>
      <c r="C59" s="28">
        <f t="shared" si="2"/>
        <v>1820010</v>
      </c>
      <c r="D59" s="42">
        <f t="shared" si="3"/>
        <v>44336</v>
      </c>
      <c r="E59" s="41" t="s">
        <v>188</v>
      </c>
      <c r="F59" s="25"/>
      <c r="G59" s="27">
        <v>10</v>
      </c>
      <c r="H59" s="27">
        <v>389000</v>
      </c>
      <c r="I59" s="27">
        <v>395000</v>
      </c>
      <c r="J59" s="27">
        <v>386000</v>
      </c>
      <c r="K59" s="27">
        <v>185000</v>
      </c>
      <c r="L59" s="27">
        <v>145000</v>
      </c>
      <c r="M59" s="27">
        <v>320000</v>
      </c>
      <c r="N59" s="27"/>
      <c r="O59" s="27"/>
      <c r="P59" s="27"/>
      <c r="Q59" s="27"/>
      <c r="R59" s="27"/>
      <c r="S59" s="27"/>
    </row>
    <row r="60" spans="2:19" x14ac:dyDescent="0.2">
      <c r="B60" s="28">
        <f t="shared" si="1"/>
        <v>1377010</v>
      </c>
      <c r="C60" s="28">
        <f t="shared" si="2"/>
        <v>1377010</v>
      </c>
      <c r="D60" s="42">
        <f t="shared" si="3"/>
        <v>44337</v>
      </c>
      <c r="E60" s="41" t="s">
        <v>189</v>
      </c>
      <c r="F60" s="25"/>
      <c r="G60" s="27">
        <v>10</v>
      </c>
      <c r="H60" s="27">
        <v>142000</v>
      </c>
      <c r="I60" s="27">
        <v>238000</v>
      </c>
      <c r="J60" s="27">
        <v>181000</v>
      </c>
      <c r="K60" s="27">
        <v>332000</v>
      </c>
      <c r="L60" s="27">
        <v>285000</v>
      </c>
      <c r="M60" s="27">
        <v>199000</v>
      </c>
      <c r="N60" s="27"/>
      <c r="O60" s="27"/>
      <c r="P60" s="27"/>
      <c r="Q60" s="27"/>
      <c r="R60" s="27"/>
      <c r="S60" s="27"/>
    </row>
    <row r="61" spans="2:19" x14ac:dyDescent="0.2">
      <c r="B61" s="28">
        <f t="shared" si="1"/>
        <v>1517010</v>
      </c>
      <c r="C61" s="28">
        <f t="shared" si="2"/>
        <v>1517010</v>
      </c>
      <c r="D61" s="42">
        <f t="shared" si="3"/>
        <v>44338</v>
      </c>
      <c r="E61" s="41" t="s">
        <v>190</v>
      </c>
      <c r="F61" s="25"/>
      <c r="G61" s="27">
        <v>10</v>
      </c>
      <c r="H61" s="27">
        <v>389000</v>
      </c>
      <c r="I61" s="27">
        <v>319000</v>
      </c>
      <c r="J61" s="27">
        <v>214000</v>
      </c>
      <c r="K61" s="27">
        <v>333000</v>
      </c>
      <c r="L61" s="27">
        <v>116000</v>
      </c>
      <c r="M61" s="27">
        <v>146000</v>
      </c>
      <c r="N61" s="27"/>
      <c r="O61" s="27"/>
      <c r="P61" s="27"/>
      <c r="Q61" s="27"/>
      <c r="R61" s="27"/>
      <c r="S61" s="27"/>
    </row>
    <row r="62" spans="2:19" x14ac:dyDescent="0.2">
      <c r="B62" s="28">
        <f t="shared" si="1"/>
        <v>1517010</v>
      </c>
      <c r="C62" s="28">
        <f t="shared" si="2"/>
        <v>1517010</v>
      </c>
      <c r="D62" s="42">
        <f t="shared" si="3"/>
        <v>44339</v>
      </c>
      <c r="E62" s="41" t="s">
        <v>191</v>
      </c>
      <c r="F62" s="25"/>
      <c r="G62" s="27">
        <v>10</v>
      </c>
      <c r="H62" s="27">
        <v>389000</v>
      </c>
      <c r="I62" s="27">
        <v>319000</v>
      </c>
      <c r="J62" s="27">
        <v>214000</v>
      </c>
      <c r="K62" s="27">
        <v>333000</v>
      </c>
      <c r="L62" s="27">
        <v>116000</v>
      </c>
      <c r="M62" s="27">
        <v>146000</v>
      </c>
      <c r="N62" s="27"/>
      <c r="O62" s="27"/>
      <c r="P62" s="27"/>
      <c r="Q62" s="27"/>
      <c r="R62" s="27"/>
      <c r="S62" s="27"/>
    </row>
    <row r="63" spans="2:19" x14ac:dyDescent="0.2">
      <c r="B63" s="28">
        <f t="shared" si="1"/>
        <v>1517010</v>
      </c>
      <c r="C63" s="28">
        <f t="shared" si="2"/>
        <v>1517010</v>
      </c>
      <c r="D63" s="42">
        <f t="shared" si="3"/>
        <v>44340</v>
      </c>
      <c r="E63" s="41" t="s">
        <v>192</v>
      </c>
      <c r="F63" s="25"/>
      <c r="G63" s="27">
        <v>10</v>
      </c>
      <c r="H63" s="27">
        <v>389000</v>
      </c>
      <c r="I63" s="27">
        <v>319000</v>
      </c>
      <c r="J63" s="27">
        <v>214000</v>
      </c>
      <c r="K63" s="27">
        <v>333000</v>
      </c>
      <c r="L63" s="27">
        <v>116000</v>
      </c>
      <c r="M63" s="27">
        <v>146000</v>
      </c>
      <c r="N63" s="27"/>
      <c r="O63" s="27"/>
      <c r="P63" s="27"/>
      <c r="Q63" s="27"/>
      <c r="R63" s="27"/>
      <c r="S63" s="27"/>
    </row>
    <row r="64" spans="2:19" x14ac:dyDescent="0.2">
      <c r="B64" s="28">
        <f t="shared" si="1"/>
        <v>1996010</v>
      </c>
      <c r="C64" s="28">
        <f t="shared" si="2"/>
        <v>1996010</v>
      </c>
      <c r="D64" s="42">
        <f t="shared" si="3"/>
        <v>44341</v>
      </c>
      <c r="E64" s="41" t="s">
        <v>193</v>
      </c>
      <c r="F64" s="25"/>
      <c r="G64" s="27">
        <v>10</v>
      </c>
      <c r="H64" s="27">
        <v>367000</v>
      </c>
      <c r="I64" s="27">
        <v>379000</v>
      </c>
      <c r="J64" s="27">
        <v>279000</v>
      </c>
      <c r="K64" s="27">
        <v>397000</v>
      </c>
      <c r="L64" s="27">
        <v>400000</v>
      </c>
      <c r="M64" s="27">
        <v>174000</v>
      </c>
      <c r="N64" s="27"/>
      <c r="O64" s="27"/>
      <c r="P64" s="27"/>
      <c r="Q64" s="27"/>
      <c r="R64" s="27"/>
      <c r="S64" s="27"/>
    </row>
    <row r="65" spans="2:19" x14ac:dyDescent="0.2">
      <c r="B65" s="28">
        <f t="shared" si="1"/>
        <v>1347010</v>
      </c>
      <c r="C65" s="28">
        <f t="shared" si="2"/>
        <v>1347010</v>
      </c>
      <c r="D65" s="42">
        <f t="shared" si="3"/>
        <v>44342</v>
      </c>
      <c r="E65" s="41" t="s">
        <v>194</v>
      </c>
      <c r="F65" s="25"/>
      <c r="G65" s="27">
        <v>10</v>
      </c>
      <c r="H65" s="27">
        <v>114000</v>
      </c>
      <c r="I65" s="27">
        <v>218000</v>
      </c>
      <c r="J65" s="27">
        <v>234000</v>
      </c>
      <c r="K65" s="27">
        <v>308000</v>
      </c>
      <c r="L65" s="27">
        <v>313000</v>
      </c>
      <c r="M65" s="27">
        <v>160000</v>
      </c>
      <c r="N65" s="27"/>
      <c r="O65" s="27"/>
      <c r="P65" s="27"/>
      <c r="Q65" s="27"/>
      <c r="R65" s="27"/>
      <c r="S65" s="27"/>
    </row>
    <row r="66" spans="2:19" x14ac:dyDescent="0.2">
      <c r="B66" s="28">
        <f t="shared" si="1"/>
        <v>1547010</v>
      </c>
      <c r="C66" s="28">
        <f t="shared" si="2"/>
        <v>1547010</v>
      </c>
      <c r="D66" s="42">
        <f t="shared" si="3"/>
        <v>44343</v>
      </c>
      <c r="E66" s="41" t="s">
        <v>195</v>
      </c>
      <c r="F66" s="25"/>
      <c r="G66" s="27">
        <v>10</v>
      </c>
      <c r="H66" s="27">
        <v>358000</v>
      </c>
      <c r="I66" s="27">
        <v>138000</v>
      </c>
      <c r="J66" s="27">
        <v>200000</v>
      </c>
      <c r="K66" s="27">
        <v>199000</v>
      </c>
      <c r="L66" s="27">
        <v>346000</v>
      </c>
      <c r="M66" s="27">
        <v>306000</v>
      </c>
      <c r="N66" s="27"/>
      <c r="O66" s="27"/>
      <c r="P66" s="27"/>
      <c r="Q66" s="27"/>
      <c r="R66" s="27"/>
      <c r="S66" s="27"/>
    </row>
    <row r="67" spans="2:19" x14ac:dyDescent="0.2">
      <c r="B67" s="28">
        <f t="shared" si="1"/>
        <v>1516010</v>
      </c>
      <c r="C67" s="28">
        <f t="shared" si="2"/>
        <v>1516010</v>
      </c>
      <c r="D67" s="42">
        <f t="shared" si="3"/>
        <v>44344</v>
      </c>
      <c r="E67" s="41" t="s">
        <v>196</v>
      </c>
      <c r="F67" s="25"/>
      <c r="G67" s="27">
        <v>10</v>
      </c>
      <c r="H67" s="27">
        <v>353000</v>
      </c>
      <c r="I67" s="27">
        <v>326000</v>
      </c>
      <c r="J67" s="27">
        <v>208000</v>
      </c>
      <c r="K67" s="27">
        <v>319000</v>
      </c>
      <c r="L67" s="27">
        <v>198000</v>
      </c>
      <c r="M67" s="27">
        <v>112000</v>
      </c>
      <c r="N67" s="27"/>
      <c r="O67" s="27"/>
      <c r="P67" s="27"/>
      <c r="Q67" s="27"/>
      <c r="R67" s="27"/>
      <c r="S67" s="27"/>
    </row>
    <row r="68" spans="2:19" x14ac:dyDescent="0.2">
      <c r="B68" s="28">
        <f t="shared" si="1"/>
        <v>1372010</v>
      </c>
      <c r="C68" s="28">
        <f t="shared" si="2"/>
        <v>1372010</v>
      </c>
      <c r="D68" s="42">
        <f t="shared" si="3"/>
        <v>44345</v>
      </c>
      <c r="E68" s="41" t="s">
        <v>197</v>
      </c>
      <c r="F68" s="25"/>
      <c r="G68" s="27">
        <v>10</v>
      </c>
      <c r="H68" s="27">
        <v>312000</v>
      </c>
      <c r="I68" s="27">
        <v>324000</v>
      </c>
      <c r="J68" s="27">
        <v>133000</v>
      </c>
      <c r="K68" s="27">
        <v>114000</v>
      </c>
      <c r="L68" s="27">
        <v>202000</v>
      </c>
      <c r="M68" s="27">
        <v>287000</v>
      </c>
      <c r="N68" s="27"/>
      <c r="O68" s="27"/>
      <c r="P68" s="27"/>
      <c r="Q68" s="27"/>
      <c r="R68" s="27"/>
      <c r="S68" s="27"/>
    </row>
    <row r="69" spans="2:19" x14ac:dyDescent="0.2">
      <c r="B69" s="28">
        <f t="shared" si="1"/>
        <v>1517010</v>
      </c>
      <c r="C69" s="28">
        <f t="shared" si="2"/>
        <v>1517010</v>
      </c>
      <c r="D69" s="42">
        <f t="shared" si="3"/>
        <v>44346</v>
      </c>
      <c r="E69" s="41" t="s">
        <v>198</v>
      </c>
      <c r="F69" s="25"/>
      <c r="G69" s="27">
        <v>10</v>
      </c>
      <c r="H69" s="27">
        <v>389000</v>
      </c>
      <c r="I69" s="27">
        <v>319000</v>
      </c>
      <c r="J69" s="27">
        <v>214000</v>
      </c>
      <c r="K69" s="27">
        <v>333000</v>
      </c>
      <c r="L69" s="27">
        <v>116000</v>
      </c>
      <c r="M69" s="27">
        <v>146000</v>
      </c>
      <c r="N69" s="27"/>
      <c r="O69" s="27"/>
      <c r="P69" s="27"/>
      <c r="Q69" s="27"/>
      <c r="R69" s="27"/>
      <c r="S69" s="27"/>
    </row>
    <row r="70" spans="2:19" x14ac:dyDescent="0.2">
      <c r="B70" s="28">
        <f t="shared" si="1"/>
        <v>1517010</v>
      </c>
      <c r="C70" s="28">
        <f t="shared" si="2"/>
        <v>1517010</v>
      </c>
      <c r="D70" s="42">
        <f t="shared" si="3"/>
        <v>44347</v>
      </c>
      <c r="E70" s="41" t="s">
        <v>199</v>
      </c>
      <c r="F70" s="25"/>
      <c r="G70" s="27">
        <v>10</v>
      </c>
      <c r="H70" s="27">
        <v>389000</v>
      </c>
      <c r="I70" s="27">
        <v>319000</v>
      </c>
      <c r="J70" s="27">
        <v>214000</v>
      </c>
      <c r="K70" s="27">
        <v>333000</v>
      </c>
      <c r="L70" s="27">
        <v>116000</v>
      </c>
      <c r="M70" s="27">
        <v>146000</v>
      </c>
      <c r="N70" s="27"/>
      <c r="O70" s="27"/>
      <c r="P70" s="27"/>
      <c r="Q70" s="27"/>
      <c r="R70" s="27"/>
      <c r="S70" s="27"/>
    </row>
    <row r="71" spans="2:19" x14ac:dyDescent="0.2">
      <c r="B71" s="28">
        <f t="shared" si="1"/>
        <v>1517010</v>
      </c>
      <c r="C71" s="28">
        <f t="shared" si="2"/>
        <v>1517010</v>
      </c>
      <c r="D71" s="42">
        <f t="shared" si="3"/>
        <v>44348</v>
      </c>
      <c r="E71" s="41" t="s">
        <v>200</v>
      </c>
      <c r="F71" s="25"/>
      <c r="G71" s="27">
        <v>10</v>
      </c>
      <c r="H71" s="27">
        <v>389000</v>
      </c>
      <c r="I71" s="27">
        <v>319000</v>
      </c>
      <c r="J71" s="27">
        <v>214000</v>
      </c>
      <c r="K71" s="27">
        <v>333000</v>
      </c>
      <c r="L71" s="27">
        <v>116000</v>
      </c>
      <c r="M71" s="27">
        <v>146000</v>
      </c>
      <c r="N71" s="27"/>
      <c r="O71" s="27"/>
      <c r="P71" s="27"/>
      <c r="Q71" s="27"/>
      <c r="R71" s="27"/>
      <c r="S71" s="27"/>
    </row>
    <row r="72" spans="2:19" x14ac:dyDescent="0.2">
      <c r="B72" s="28">
        <f t="shared" si="1"/>
        <v>1534010</v>
      </c>
      <c r="C72" s="28">
        <f t="shared" si="2"/>
        <v>1534010</v>
      </c>
      <c r="D72" s="42">
        <f t="shared" si="3"/>
        <v>44349</v>
      </c>
      <c r="E72" s="41" t="s">
        <v>201</v>
      </c>
      <c r="F72" s="25"/>
      <c r="G72" s="27">
        <v>10</v>
      </c>
      <c r="H72" s="27">
        <v>252000</v>
      </c>
      <c r="I72" s="27">
        <v>150000</v>
      </c>
      <c r="J72" s="27">
        <v>246000</v>
      </c>
      <c r="K72" s="27">
        <v>308000</v>
      </c>
      <c r="L72" s="27">
        <v>198000</v>
      </c>
      <c r="M72" s="27">
        <v>380000</v>
      </c>
      <c r="N72" s="27"/>
      <c r="O72" s="27"/>
      <c r="P72" s="27"/>
      <c r="Q72" s="27"/>
      <c r="R72" s="27"/>
      <c r="S72" s="27"/>
    </row>
    <row r="73" spans="2:19" x14ac:dyDescent="0.2">
      <c r="B73" s="28">
        <f t="shared" si="1"/>
        <v>1895010</v>
      </c>
      <c r="C73" s="28">
        <f t="shared" si="2"/>
        <v>1895010</v>
      </c>
      <c r="D73" s="42">
        <f t="shared" si="3"/>
        <v>44350</v>
      </c>
      <c r="E73" s="41" t="s">
        <v>202</v>
      </c>
      <c r="F73" s="25"/>
      <c r="G73" s="27">
        <v>10</v>
      </c>
      <c r="H73" s="27">
        <v>387000</v>
      </c>
      <c r="I73" s="27">
        <v>331000</v>
      </c>
      <c r="J73" s="27">
        <v>275000</v>
      </c>
      <c r="K73" s="27">
        <v>255000</v>
      </c>
      <c r="L73" s="27">
        <v>325000</v>
      </c>
      <c r="M73" s="27">
        <v>322000</v>
      </c>
      <c r="N73" s="27"/>
      <c r="O73" s="27"/>
      <c r="P73" s="27"/>
      <c r="Q73" s="27"/>
      <c r="R73" s="27"/>
      <c r="S73" s="27"/>
    </row>
    <row r="74" spans="2:19" x14ac:dyDescent="0.2">
      <c r="B74" s="28">
        <f t="shared" ref="B74:B95" si="4">SUM(G74:S74)</f>
        <v>1328010</v>
      </c>
      <c r="C74" s="28">
        <f t="shared" ref="C74:C100" si="5">MAX(0,B74)</f>
        <v>1328010</v>
      </c>
      <c r="D74" s="42">
        <f t="shared" ref="D74:D100" si="6">DATE(Jaar,MONTH(DATEVALUE(E74)),DAY(DATEVALUE(E74)))</f>
        <v>44351</v>
      </c>
      <c r="E74" s="41" t="s">
        <v>203</v>
      </c>
      <c r="F74" s="25"/>
      <c r="G74" s="27">
        <v>10</v>
      </c>
      <c r="H74" s="27">
        <v>144000</v>
      </c>
      <c r="I74" s="27">
        <v>192000</v>
      </c>
      <c r="J74" s="27">
        <v>327000</v>
      </c>
      <c r="K74" s="27">
        <v>207000</v>
      </c>
      <c r="L74" s="27">
        <v>259000</v>
      </c>
      <c r="M74" s="27">
        <v>199000</v>
      </c>
      <c r="N74" s="27"/>
      <c r="O74" s="27"/>
      <c r="P74" s="27"/>
      <c r="Q74" s="27"/>
      <c r="R74" s="27"/>
      <c r="S74" s="27"/>
    </row>
    <row r="75" spans="2:19" x14ac:dyDescent="0.2">
      <c r="B75" s="28">
        <f t="shared" si="4"/>
        <v>1517010</v>
      </c>
      <c r="C75" s="28">
        <f t="shared" si="5"/>
        <v>1517010</v>
      </c>
      <c r="D75" s="42">
        <f t="shared" si="6"/>
        <v>44352</v>
      </c>
      <c r="E75" s="41" t="s">
        <v>204</v>
      </c>
      <c r="F75" s="25"/>
      <c r="G75" s="27">
        <v>10</v>
      </c>
      <c r="H75" s="27">
        <v>389000</v>
      </c>
      <c r="I75" s="27">
        <v>319000</v>
      </c>
      <c r="J75" s="27">
        <v>214000</v>
      </c>
      <c r="K75" s="27">
        <v>333000</v>
      </c>
      <c r="L75" s="27">
        <v>116000</v>
      </c>
      <c r="M75" s="27">
        <v>146000</v>
      </c>
      <c r="N75" s="27"/>
      <c r="O75" s="27"/>
      <c r="P75" s="27"/>
      <c r="Q75" s="27"/>
      <c r="R75" s="27"/>
      <c r="S75" s="27"/>
    </row>
    <row r="76" spans="2:19" x14ac:dyDescent="0.2">
      <c r="B76" s="28">
        <f t="shared" si="4"/>
        <v>1517010</v>
      </c>
      <c r="C76" s="28">
        <f t="shared" si="5"/>
        <v>1517010</v>
      </c>
      <c r="D76" s="42">
        <f t="shared" si="6"/>
        <v>44353</v>
      </c>
      <c r="E76" s="41" t="s">
        <v>205</v>
      </c>
      <c r="F76" s="25"/>
      <c r="G76" s="27">
        <v>10</v>
      </c>
      <c r="H76" s="27">
        <v>389000</v>
      </c>
      <c r="I76" s="27">
        <v>319000</v>
      </c>
      <c r="J76" s="27">
        <v>214000</v>
      </c>
      <c r="K76" s="27">
        <v>333000</v>
      </c>
      <c r="L76" s="27">
        <v>116000</v>
      </c>
      <c r="M76" s="27">
        <v>146000</v>
      </c>
      <c r="N76" s="27"/>
      <c r="O76" s="27"/>
      <c r="P76" s="27"/>
      <c r="Q76" s="27"/>
      <c r="R76" s="27"/>
      <c r="S76" s="27"/>
    </row>
    <row r="77" spans="2:19" x14ac:dyDescent="0.2">
      <c r="B77" s="28">
        <f t="shared" si="4"/>
        <v>1517010</v>
      </c>
      <c r="C77" s="28">
        <f t="shared" si="5"/>
        <v>1517010</v>
      </c>
      <c r="D77" s="42">
        <f t="shared" si="6"/>
        <v>44354</v>
      </c>
      <c r="E77" s="41" t="s">
        <v>206</v>
      </c>
      <c r="F77" s="25"/>
      <c r="G77" s="27">
        <v>10</v>
      </c>
      <c r="H77" s="27">
        <v>389000</v>
      </c>
      <c r="I77" s="27">
        <v>319000</v>
      </c>
      <c r="J77" s="27">
        <v>214000</v>
      </c>
      <c r="K77" s="27">
        <v>333000</v>
      </c>
      <c r="L77" s="27">
        <v>116000</v>
      </c>
      <c r="M77" s="27">
        <v>146000</v>
      </c>
      <c r="N77" s="27"/>
      <c r="O77" s="27"/>
      <c r="P77" s="27"/>
      <c r="Q77" s="27"/>
      <c r="R77" s="27"/>
      <c r="S77" s="27"/>
    </row>
    <row r="78" spans="2:19" x14ac:dyDescent="0.2">
      <c r="B78" s="28">
        <f t="shared" si="4"/>
        <v>1654010</v>
      </c>
      <c r="C78" s="28">
        <f t="shared" si="5"/>
        <v>1654010</v>
      </c>
      <c r="D78" s="42">
        <f t="shared" si="6"/>
        <v>44355</v>
      </c>
      <c r="E78" s="41" t="s">
        <v>207</v>
      </c>
      <c r="F78" s="25"/>
      <c r="G78" s="27">
        <v>10</v>
      </c>
      <c r="H78" s="27">
        <v>342000</v>
      </c>
      <c r="I78" s="27">
        <v>358000</v>
      </c>
      <c r="J78" s="27">
        <v>137000</v>
      </c>
      <c r="K78" s="27">
        <v>334000</v>
      </c>
      <c r="L78" s="27">
        <v>361000</v>
      </c>
      <c r="M78" s="27">
        <v>122000</v>
      </c>
      <c r="N78" s="27"/>
      <c r="O78" s="27"/>
      <c r="P78" s="27"/>
      <c r="Q78" s="27"/>
      <c r="R78" s="27"/>
      <c r="S78" s="27"/>
    </row>
    <row r="79" spans="2:19" x14ac:dyDescent="0.2">
      <c r="B79" s="28">
        <f t="shared" si="4"/>
        <v>1216010</v>
      </c>
      <c r="C79" s="28">
        <f t="shared" si="5"/>
        <v>1216010</v>
      </c>
      <c r="D79" s="42">
        <f t="shared" si="6"/>
        <v>44356</v>
      </c>
      <c r="E79" s="41" t="s">
        <v>208</v>
      </c>
      <c r="F79" s="25"/>
      <c r="G79" s="27">
        <v>10</v>
      </c>
      <c r="H79" s="27">
        <v>158000</v>
      </c>
      <c r="I79" s="27">
        <v>231000</v>
      </c>
      <c r="J79" s="27">
        <v>237000</v>
      </c>
      <c r="K79" s="27">
        <v>213000</v>
      </c>
      <c r="L79" s="27">
        <v>261000</v>
      </c>
      <c r="M79" s="27">
        <v>116000</v>
      </c>
      <c r="N79" s="27"/>
      <c r="O79" s="27"/>
      <c r="P79" s="27"/>
      <c r="Q79" s="27"/>
      <c r="R79" s="27"/>
      <c r="S79" s="27"/>
    </row>
    <row r="80" spans="2:19" x14ac:dyDescent="0.2">
      <c r="B80" s="28">
        <f t="shared" si="4"/>
        <v>1248010</v>
      </c>
      <c r="C80" s="28">
        <f t="shared" si="5"/>
        <v>1248010</v>
      </c>
      <c r="D80" s="42">
        <f t="shared" si="6"/>
        <v>44357</v>
      </c>
      <c r="E80" s="41" t="s">
        <v>209</v>
      </c>
      <c r="F80" s="25"/>
      <c r="G80" s="27">
        <v>10</v>
      </c>
      <c r="H80" s="27">
        <v>281000</v>
      </c>
      <c r="I80" s="27">
        <v>179000</v>
      </c>
      <c r="J80" s="27">
        <v>222000</v>
      </c>
      <c r="K80" s="27">
        <v>241000</v>
      </c>
      <c r="L80" s="27">
        <v>173000</v>
      </c>
      <c r="M80" s="27">
        <v>152000</v>
      </c>
      <c r="N80" s="27"/>
      <c r="O80" s="27"/>
      <c r="P80" s="27"/>
      <c r="Q80" s="27"/>
      <c r="R80" s="27"/>
      <c r="S80" s="27"/>
    </row>
    <row r="81" spans="2:19" x14ac:dyDescent="0.2">
      <c r="B81" s="28">
        <f t="shared" si="4"/>
        <v>1652010</v>
      </c>
      <c r="C81" s="28">
        <f t="shared" si="5"/>
        <v>1652010</v>
      </c>
      <c r="D81" s="42">
        <f t="shared" si="6"/>
        <v>44358</v>
      </c>
      <c r="E81" s="41" t="s">
        <v>210</v>
      </c>
      <c r="F81" s="25"/>
      <c r="G81" s="27">
        <v>10</v>
      </c>
      <c r="H81" s="27">
        <v>169000</v>
      </c>
      <c r="I81" s="27">
        <v>115000</v>
      </c>
      <c r="J81" s="27">
        <v>363000</v>
      </c>
      <c r="K81" s="27">
        <v>367000</v>
      </c>
      <c r="L81" s="27">
        <v>376000</v>
      </c>
      <c r="M81" s="27">
        <v>262000</v>
      </c>
      <c r="N81" s="27"/>
      <c r="O81" s="27"/>
      <c r="P81" s="27"/>
      <c r="Q81" s="27"/>
      <c r="R81" s="27"/>
      <c r="S81" s="27"/>
    </row>
    <row r="82" spans="2:19" x14ac:dyDescent="0.2">
      <c r="B82" s="28">
        <f t="shared" si="4"/>
        <v>1517010</v>
      </c>
      <c r="C82" s="28">
        <f t="shared" si="5"/>
        <v>1517010</v>
      </c>
      <c r="D82" s="42">
        <f t="shared" si="6"/>
        <v>44359</v>
      </c>
      <c r="E82" s="41" t="s">
        <v>211</v>
      </c>
      <c r="F82" s="25"/>
      <c r="G82" s="27">
        <v>10</v>
      </c>
      <c r="H82" s="27">
        <v>389000</v>
      </c>
      <c r="I82" s="27">
        <v>319000</v>
      </c>
      <c r="J82" s="27">
        <v>214000</v>
      </c>
      <c r="K82" s="27">
        <v>333000</v>
      </c>
      <c r="L82" s="27">
        <v>116000</v>
      </c>
      <c r="M82" s="27">
        <v>146000</v>
      </c>
      <c r="N82" s="27"/>
      <c r="O82" s="27"/>
      <c r="P82" s="27"/>
      <c r="Q82" s="27"/>
      <c r="R82" s="27"/>
      <c r="S82" s="27"/>
    </row>
    <row r="83" spans="2:19" x14ac:dyDescent="0.2">
      <c r="B83" s="28">
        <f t="shared" si="4"/>
        <v>1517010</v>
      </c>
      <c r="C83" s="28">
        <f t="shared" si="5"/>
        <v>1517010</v>
      </c>
      <c r="D83" s="42">
        <f t="shared" si="6"/>
        <v>44360</v>
      </c>
      <c r="E83" s="41" t="s">
        <v>212</v>
      </c>
      <c r="F83" s="25"/>
      <c r="G83" s="27">
        <v>10</v>
      </c>
      <c r="H83" s="27">
        <v>389000</v>
      </c>
      <c r="I83" s="27">
        <v>319000</v>
      </c>
      <c r="J83" s="27">
        <v>214000</v>
      </c>
      <c r="K83" s="27">
        <v>333000</v>
      </c>
      <c r="L83" s="27">
        <v>116000</v>
      </c>
      <c r="M83" s="27">
        <v>146000</v>
      </c>
      <c r="N83" s="27"/>
      <c r="O83" s="27"/>
      <c r="P83" s="27"/>
      <c r="Q83" s="27"/>
      <c r="R83" s="27"/>
      <c r="S83" s="27"/>
    </row>
    <row r="84" spans="2:19" x14ac:dyDescent="0.2">
      <c r="B84" s="28">
        <f t="shared" si="4"/>
        <v>1517010</v>
      </c>
      <c r="C84" s="28">
        <f t="shared" si="5"/>
        <v>1517010</v>
      </c>
      <c r="D84" s="42">
        <f t="shared" si="6"/>
        <v>44361</v>
      </c>
      <c r="E84" s="41" t="s">
        <v>213</v>
      </c>
      <c r="F84" s="25"/>
      <c r="G84" s="27">
        <v>10</v>
      </c>
      <c r="H84" s="27">
        <v>389000</v>
      </c>
      <c r="I84" s="27">
        <v>319000</v>
      </c>
      <c r="J84" s="27">
        <v>214000</v>
      </c>
      <c r="K84" s="27">
        <v>333000</v>
      </c>
      <c r="L84" s="27">
        <v>116000</v>
      </c>
      <c r="M84" s="27">
        <v>146000</v>
      </c>
      <c r="N84" s="27"/>
      <c r="O84" s="27"/>
      <c r="P84" s="27"/>
      <c r="Q84" s="27"/>
      <c r="R84" s="27"/>
      <c r="S84" s="27"/>
    </row>
    <row r="85" spans="2:19" x14ac:dyDescent="0.2">
      <c r="B85" s="28">
        <f t="shared" si="4"/>
        <v>1808010</v>
      </c>
      <c r="C85" s="28">
        <f t="shared" si="5"/>
        <v>1808010</v>
      </c>
      <c r="D85" s="42">
        <f t="shared" si="6"/>
        <v>44362</v>
      </c>
      <c r="E85" s="41" t="s">
        <v>214</v>
      </c>
      <c r="F85" s="25"/>
      <c r="G85" s="27">
        <v>10</v>
      </c>
      <c r="H85" s="27">
        <v>253000</v>
      </c>
      <c r="I85" s="27">
        <v>379000</v>
      </c>
      <c r="J85" s="27">
        <v>165000</v>
      </c>
      <c r="K85" s="27">
        <v>248000</v>
      </c>
      <c r="L85" s="27">
        <v>371000</v>
      </c>
      <c r="M85" s="27">
        <v>392000</v>
      </c>
      <c r="N85" s="27"/>
      <c r="O85" s="27"/>
      <c r="P85" s="27"/>
      <c r="Q85" s="27"/>
      <c r="R85" s="27"/>
      <c r="S85" s="27"/>
    </row>
    <row r="86" spans="2:19" x14ac:dyDescent="0.2">
      <c r="B86" s="28">
        <f t="shared" si="4"/>
        <v>1453010</v>
      </c>
      <c r="C86" s="28">
        <f t="shared" si="5"/>
        <v>1453010</v>
      </c>
      <c r="D86" s="42">
        <f t="shared" si="6"/>
        <v>44363</v>
      </c>
      <c r="E86" s="41" t="s">
        <v>215</v>
      </c>
      <c r="F86" s="25"/>
      <c r="G86" s="27">
        <v>10</v>
      </c>
      <c r="H86" s="27">
        <v>297000</v>
      </c>
      <c r="I86" s="27">
        <v>369000</v>
      </c>
      <c r="J86" s="27">
        <v>141000</v>
      </c>
      <c r="K86" s="27">
        <v>161000</v>
      </c>
      <c r="L86" s="27">
        <v>218000</v>
      </c>
      <c r="M86" s="27">
        <v>267000</v>
      </c>
      <c r="N86" s="27"/>
      <c r="O86" s="27"/>
      <c r="P86" s="27"/>
      <c r="Q86" s="27"/>
      <c r="R86" s="27"/>
      <c r="S86" s="27"/>
    </row>
    <row r="87" spans="2:19" x14ac:dyDescent="0.2">
      <c r="B87" s="28">
        <f t="shared" si="4"/>
        <v>1482010</v>
      </c>
      <c r="C87" s="28">
        <f t="shared" si="5"/>
        <v>1482010</v>
      </c>
      <c r="D87" s="42">
        <f t="shared" si="6"/>
        <v>44364</v>
      </c>
      <c r="E87" s="41" t="s">
        <v>216</v>
      </c>
      <c r="F87" s="25"/>
      <c r="G87" s="27">
        <v>10</v>
      </c>
      <c r="H87" s="27">
        <v>204000</v>
      </c>
      <c r="I87" s="27">
        <v>251000</v>
      </c>
      <c r="J87" s="27">
        <v>235000</v>
      </c>
      <c r="K87" s="27">
        <v>142000</v>
      </c>
      <c r="L87" s="27">
        <v>360000</v>
      </c>
      <c r="M87" s="27">
        <v>290000</v>
      </c>
      <c r="N87" s="27"/>
      <c r="O87" s="27"/>
      <c r="P87" s="27"/>
      <c r="Q87" s="27"/>
      <c r="R87" s="27"/>
      <c r="S87" s="27"/>
    </row>
    <row r="88" spans="2:19" x14ac:dyDescent="0.2">
      <c r="B88" s="28">
        <f t="shared" si="4"/>
        <v>1372010</v>
      </c>
      <c r="C88" s="28">
        <f t="shared" si="5"/>
        <v>1372010</v>
      </c>
      <c r="D88" s="42">
        <f t="shared" si="6"/>
        <v>44365</v>
      </c>
      <c r="E88" s="41" t="s">
        <v>217</v>
      </c>
      <c r="F88" s="25"/>
      <c r="G88" s="27">
        <v>10</v>
      </c>
      <c r="H88" s="27">
        <v>280000</v>
      </c>
      <c r="I88" s="27">
        <v>213000</v>
      </c>
      <c r="J88" s="27">
        <v>169000</v>
      </c>
      <c r="K88" s="27">
        <v>166000</v>
      </c>
      <c r="L88" s="27">
        <v>260000</v>
      </c>
      <c r="M88" s="27">
        <v>284000</v>
      </c>
      <c r="N88" s="27"/>
      <c r="O88" s="27"/>
      <c r="P88" s="27"/>
      <c r="Q88" s="27"/>
      <c r="R88" s="27"/>
      <c r="S88" s="27"/>
    </row>
    <row r="89" spans="2:19" x14ac:dyDescent="0.2">
      <c r="B89" s="28">
        <f t="shared" si="4"/>
        <v>1517010</v>
      </c>
      <c r="C89" s="28">
        <f t="shared" si="5"/>
        <v>1517010</v>
      </c>
      <c r="D89" s="42">
        <f t="shared" si="6"/>
        <v>44366</v>
      </c>
      <c r="E89" s="41" t="s">
        <v>218</v>
      </c>
      <c r="F89" s="25"/>
      <c r="G89" s="27">
        <v>10</v>
      </c>
      <c r="H89" s="27">
        <v>389000</v>
      </c>
      <c r="I89" s="27">
        <v>319000</v>
      </c>
      <c r="J89" s="27">
        <v>214000</v>
      </c>
      <c r="K89" s="27">
        <v>333000</v>
      </c>
      <c r="L89" s="27">
        <v>116000</v>
      </c>
      <c r="M89" s="27">
        <v>146000</v>
      </c>
      <c r="N89" s="27"/>
      <c r="O89" s="27"/>
      <c r="P89" s="27"/>
      <c r="Q89" s="27"/>
      <c r="R89" s="27"/>
      <c r="S89" s="27"/>
    </row>
    <row r="90" spans="2:19" x14ac:dyDescent="0.2">
      <c r="B90" s="28">
        <f t="shared" si="4"/>
        <v>1517010</v>
      </c>
      <c r="C90" s="28">
        <f t="shared" si="5"/>
        <v>1517010</v>
      </c>
      <c r="D90" s="42">
        <f t="shared" si="6"/>
        <v>44367</v>
      </c>
      <c r="E90" s="41" t="s">
        <v>219</v>
      </c>
      <c r="F90" s="25"/>
      <c r="G90" s="27">
        <v>10</v>
      </c>
      <c r="H90" s="27">
        <v>389000</v>
      </c>
      <c r="I90" s="27">
        <v>319000</v>
      </c>
      <c r="J90" s="27">
        <v>214000</v>
      </c>
      <c r="K90" s="27">
        <v>333000</v>
      </c>
      <c r="L90" s="27">
        <v>116000</v>
      </c>
      <c r="M90" s="27">
        <v>146000</v>
      </c>
      <c r="N90" s="27"/>
      <c r="O90" s="27"/>
      <c r="P90" s="27"/>
      <c r="Q90" s="27"/>
      <c r="R90" s="27"/>
      <c r="S90" s="27"/>
    </row>
    <row r="91" spans="2:19" x14ac:dyDescent="0.2">
      <c r="B91" s="28">
        <f t="shared" si="4"/>
        <v>1517010</v>
      </c>
      <c r="C91" s="28">
        <f t="shared" si="5"/>
        <v>1517010</v>
      </c>
      <c r="D91" s="42">
        <f t="shared" si="6"/>
        <v>44368</v>
      </c>
      <c r="E91" s="41" t="s">
        <v>220</v>
      </c>
      <c r="F91" s="25"/>
      <c r="G91" s="27">
        <v>10</v>
      </c>
      <c r="H91" s="27">
        <v>389000</v>
      </c>
      <c r="I91" s="27">
        <v>319000</v>
      </c>
      <c r="J91" s="27">
        <v>214000</v>
      </c>
      <c r="K91" s="27">
        <v>333000</v>
      </c>
      <c r="L91" s="27">
        <v>116000</v>
      </c>
      <c r="M91" s="27">
        <v>146000</v>
      </c>
      <c r="N91" s="27"/>
      <c r="O91" s="27"/>
      <c r="P91" s="27"/>
      <c r="Q91" s="27"/>
      <c r="R91" s="27"/>
      <c r="S91" s="27"/>
    </row>
    <row r="92" spans="2:19" x14ac:dyDescent="0.2">
      <c r="B92" s="28">
        <f t="shared" si="4"/>
        <v>1517010</v>
      </c>
      <c r="C92" s="28">
        <f t="shared" si="5"/>
        <v>1517010</v>
      </c>
      <c r="D92" s="42">
        <f t="shared" si="6"/>
        <v>44369</v>
      </c>
      <c r="E92" s="41" t="s">
        <v>221</v>
      </c>
      <c r="F92" s="25"/>
      <c r="G92" s="27">
        <v>10</v>
      </c>
      <c r="H92" s="27">
        <v>389000</v>
      </c>
      <c r="I92" s="27">
        <v>319000</v>
      </c>
      <c r="J92" s="27">
        <v>214000</v>
      </c>
      <c r="K92" s="27">
        <v>333000</v>
      </c>
      <c r="L92" s="27">
        <v>116000</v>
      </c>
      <c r="M92" s="27">
        <v>146000</v>
      </c>
      <c r="N92" s="27"/>
      <c r="O92" s="27"/>
      <c r="P92" s="27"/>
      <c r="Q92" s="27"/>
      <c r="R92" s="27"/>
      <c r="S92" s="27"/>
    </row>
    <row r="93" spans="2:19" x14ac:dyDescent="0.2">
      <c r="B93" s="28">
        <f t="shared" si="4"/>
        <v>1808010</v>
      </c>
      <c r="C93" s="28">
        <f t="shared" si="5"/>
        <v>1808010</v>
      </c>
      <c r="D93" s="42">
        <f t="shared" si="6"/>
        <v>44370</v>
      </c>
      <c r="E93" s="41" t="s">
        <v>222</v>
      </c>
      <c r="F93" s="25"/>
      <c r="G93" s="27">
        <v>10</v>
      </c>
      <c r="H93" s="27">
        <v>253000</v>
      </c>
      <c r="I93" s="27">
        <v>379000</v>
      </c>
      <c r="J93" s="27">
        <v>165000</v>
      </c>
      <c r="K93" s="27">
        <v>248000</v>
      </c>
      <c r="L93" s="27">
        <v>371000</v>
      </c>
      <c r="M93" s="27">
        <v>392000</v>
      </c>
      <c r="N93" s="27"/>
      <c r="O93" s="27"/>
      <c r="P93" s="27"/>
      <c r="Q93" s="27"/>
      <c r="R93" s="27"/>
      <c r="S93" s="27"/>
    </row>
    <row r="94" spans="2:19" x14ac:dyDescent="0.2">
      <c r="B94" s="28">
        <f t="shared" si="4"/>
        <v>1453010</v>
      </c>
      <c r="C94" s="28">
        <f t="shared" si="5"/>
        <v>1453010</v>
      </c>
      <c r="D94" s="42">
        <f t="shared" si="6"/>
        <v>44371</v>
      </c>
      <c r="E94" s="41" t="s">
        <v>223</v>
      </c>
      <c r="F94" s="25"/>
      <c r="G94" s="27">
        <v>10</v>
      </c>
      <c r="H94" s="27">
        <v>297000</v>
      </c>
      <c r="I94" s="27">
        <v>369000</v>
      </c>
      <c r="J94" s="27">
        <v>141000</v>
      </c>
      <c r="K94" s="27">
        <v>161000</v>
      </c>
      <c r="L94" s="27">
        <v>218000</v>
      </c>
      <c r="M94" s="27">
        <v>267000</v>
      </c>
      <c r="N94" s="27"/>
      <c r="O94" s="27"/>
      <c r="P94" s="27"/>
      <c r="Q94" s="27"/>
      <c r="R94" s="27"/>
      <c r="S94" s="27"/>
    </row>
    <row r="95" spans="2:19" x14ac:dyDescent="0.2">
      <c r="B95" s="28">
        <f t="shared" si="4"/>
        <v>1482010</v>
      </c>
      <c r="C95" s="28">
        <f t="shared" si="5"/>
        <v>1482010</v>
      </c>
      <c r="D95" s="42">
        <f t="shared" si="6"/>
        <v>44372</v>
      </c>
      <c r="E95" s="41" t="s">
        <v>224</v>
      </c>
      <c r="F95" s="25"/>
      <c r="G95" s="27">
        <v>10</v>
      </c>
      <c r="H95" s="27">
        <v>204000</v>
      </c>
      <c r="I95" s="27">
        <v>251000</v>
      </c>
      <c r="J95" s="27">
        <v>235000</v>
      </c>
      <c r="K95" s="27">
        <v>142000</v>
      </c>
      <c r="L95" s="27">
        <v>360000</v>
      </c>
      <c r="M95" s="27">
        <v>290000</v>
      </c>
      <c r="N95" s="27"/>
      <c r="O95" s="27"/>
      <c r="P95" s="27"/>
      <c r="Q95" s="27"/>
      <c r="R95" s="27"/>
      <c r="S95" s="27"/>
    </row>
    <row r="96" spans="2:19" x14ac:dyDescent="0.2">
      <c r="B96" s="28">
        <f t="shared" ref="B96:B100" si="7">SUM(G96:S96)</f>
        <v>1372010</v>
      </c>
      <c r="C96" s="28">
        <f t="shared" si="5"/>
        <v>1372010</v>
      </c>
      <c r="D96" s="42">
        <f t="shared" si="6"/>
        <v>44373</v>
      </c>
      <c r="E96" s="41" t="s">
        <v>225</v>
      </c>
      <c r="F96" s="25"/>
      <c r="G96" s="27">
        <v>10</v>
      </c>
      <c r="H96" s="27">
        <v>280000</v>
      </c>
      <c r="I96" s="27">
        <v>213000</v>
      </c>
      <c r="J96" s="27">
        <v>169000</v>
      </c>
      <c r="K96" s="27">
        <v>166000</v>
      </c>
      <c r="L96" s="27">
        <v>260000</v>
      </c>
      <c r="M96" s="27">
        <v>284000</v>
      </c>
      <c r="N96" s="27"/>
      <c r="O96" s="27"/>
      <c r="P96" s="27"/>
      <c r="Q96" s="27"/>
      <c r="R96" s="27"/>
      <c r="S96" s="27"/>
    </row>
    <row r="97" spans="2:19" x14ac:dyDescent="0.2">
      <c r="B97" s="28">
        <f t="shared" si="7"/>
        <v>1517010</v>
      </c>
      <c r="C97" s="28">
        <f t="shared" si="5"/>
        <v>1517010</v>
      </c>
      <c r="D97" s="42">
        <f t="shared" si="6"/>
        <v>44374</v>
      </c>
      <c r="E97" s="41" t="s">
        <v>226</v>
      </c>
      <c r="F97" s="25"/>
      <c r="G97" s="27">
        <v>10</v>
      </c>
      <c r="H97" s="27">
        <v>389000</v>
      </c>
      <c r="I97" s="27">
        <v>319000</v>
      </c>
      <c r="J97" s="27">
        <v>214000</v>
      </c>
      <c r="K97" s="27">
        <v>333000</v>
      </c>
      <c r="L97" s="27">
        <v>116000</v>
      </c>
      <c r="M97" s="27">
        <v>146000</v>
      </c>
      <c r="N97" s="27"/>
      <c r="O97" s="27"/>
      <c r="P97" s="27"/>
      <c r="Q97" s="27"/>
      <c r="R97" s="27"/>
      <c r="S97" s="27"/>
    </row>
    <row r="98" spans="2:19" x14ac:dyDescent="0.2">
      <c r="B98" s="28">
        <f t="shared" si="7"/>
        <v>1517010</v>
      </c>
      <c r="C98" s="28">
        <f t="shared" si="5"/>
        <v>1517010</v>
      </c>
      <c r="D98" s="42">
        <f t="shared" si="6"/>
        <v>44375</v>
      </c>
      <c r="E98" s="41" t="s">
        <v>227</v>
      </c>
      <c r="F98" s="25"/>
      <c r="G98" s="27">
        <v>10</v>
      </c>
      <c r="H98" s="27">
        <v>389000</v>
      </c>
      <c r="I98" s="27">
        <v>319000</v>
      </c>
      <c r="J98" s="27">
        <v>214000</v>
      </c>
      <c r="K98" s="27">
        <v>333000</v>
      </c>
      <c r="L98" s="27">
        <v>116000</v>
      </c>
      <c r="M98" s="27">
        <v>146000</v>
      </c>
      <c r="N98" s="27"/>
      <c r="O98" s="27"/>
      <c r="P98" s="27"/>
      <c r="Q98" s="27"/>
      <c r="R98" s="27"/>
      <c r="S98" s="27"/>
    </row>
    <row r="99" spans="2:19" x14ac:dyDescent="0.2">
      <c r="B99" s="28">
        <f t="shared" si="7"/>
        <v>1517010</v>
      </c>
      <c r="C99" s="28">
        <f t="shared" si="5"/>
        <v>1517010</v>
      </c>
      <c r="D99" s="42">
        <f t="shared" si="6"/>
        <v>44376</v>
      </c>
      <c r="E99" s="41" t="s">
        <v>228</v>
      </c>
      <c r="F99" s="25"/>
      <c r="G99" s="27">
        <v>10</v>
      </c>
      <c r="H99" s="27">
        <v>389000</v>
      </c>
      <c r="I99" s="27">
        <v>319000</v>
      </c>
      <c r="J99" s="27">
        <v>214000</v>
      </c>
      <c r="K99" s="27">
        <v>333000</v>
      </c>
      <c r="L99" s="27">
        <v>116000</v>
      </c>
      <c r="M99" s="27">
        <v>146000</v>
      </c>
      <c r="N99" s="27"/>
      <c r="O99" s="27"/>
      <c r="P99" s="27"/>
      <c r="Q99" s="27"/>
      <c r="R99" s="27"/>
      <c r="S99" s="27"/>
    </row>
    <row r="100" spans="2:19" x14ac:dyDescent="0.2">
      <c r="B100" s="28">
        <f t="shared" si="7"/>
        <v>1363010</v>
      </c>
      <c r="C100" s="28">
        <f t="shared" si="5"/>
        <v>1363010</v>
      </c>
      <c r="D100" s="42">
        <f t="shared" si="6"/>
        <v>44377</v>
      </c>
      <c r="E100" s="41" t="s">
        <v>229</v>
      </c>
      <c r="F100" s="25"/>
      <c r="G100" s="27">
        <v>10</v>
      </c>
      <c r="H100" s="27">
        <v>179000</v>
      </c>
      <c r="I100" s="27">
        <v>252000</v>
      </c>
      <c r="J100" s="27">
        <v>192000</v>
      </c>
      <c r="K100" s="27">
        <v>215000</v>
      </c>
      <c r="L100" s="27">
        <v>301000</v>
      </c>
      <c r="M100" s="27">
        <v>224000</v>
      </c>
      <c r="N100" s="27"/>
      <c r="O100" s="27"/>
      <c r="P100" s="27"/>
      <c r="Q100" s="27"/>
      <c r="R100" s="27"/>
      <c r="S100" s="27"/>
    </row>
    <row r="101" spans="2:19" x14ac:dyDescent="0.2">
      <c r="B101" s="29"/>
      <c r="C101" s="29">
        <f>SUM(C10:C100)</f>
        <v>137424910</v>
      </c>
      <c r="D101" s="17"/>
      <c r="E101" s="17"/>
      <c r="F101" s="17"/>
    </row>
  </sheetData>
  <mergeCells count="13">
    <mergeCell ref="G5:H5"/>
    <mergeCell ref="J5:L5"/>
    <mergeCell ref="G6:H6"/>
    <mergeCell ref="J6:L6"/>
    <mergeCell ref="B8:B9"/>
    <mergeCell ref="C8:C9"/>
    <mergeCell ref="D9:E9"/>
    <mergeCell ref="G2:H2"/>
    <mergeCell ref="J2:L2"/>
    <mergeCell ref="G3:H3"/>
    <mergeCell ref="J3:L3"/>
    <mergeCell ref="G4:H4"/>
    <mergeCell ref="J4:L4"/>
  </mergeCells>
  <conditionalFormatting sqref="G10:S100">
    <cfRule type="expression" dxfId="5" priority="3">
      <formula>WEEKDAY($D10)=1</formula>
    </cfRule>
  </conditionalFormatting>
  <conditionalFormatting sqref="G10:S100">
    <cfRule type="expression" dxfId="4" priority="2">
      <formula>WEEKDAY($D10)=7</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B1:S102"/>
  <sheetViews>
    <sheetView workbookViewId="0">
      <pane xSplit="6" ySplit="9" topLeftCell="G10" activePane="bottomRight" state="frozen"/>
      <selection pane="topRight" activeCell="F1" sqref="F1"/>
      <selection pane="bottomLeft" activeCell="A10" sqref="A10"/>
      <selection pane="bottomRight" activeCell="H11" sqref="H11"/>
    </sheetView>
  </sheetViews>
  <sheetFormatPr defaultRowHeight="12.75" x14ac:dyDescent="0.2"/>
  <cols>
    <col min="1" max="1" width="1" style="13" customWidth="1"/>
    <col min="2" max="2" width="11.19921875" style="13" customWidth="1"/>
    <col min="3" max="3" width="10.296875" style="13" customWidth="1"/>
    <col min="4" max="4" width="2.3984375" style="16" bestFit="1" customWidth="1"/>
    <col min="5" max="5" width="4.3984375" style="16" bestFit="1" customWidth="1"/>
    <col min="6" max="6" width="1" style="16" customWidth="1"/>
    <col min="7" max="13" width="12" style="13" customWidth="1"/>
    <col min="14" max="14" width="10.5" style="13" bestFit="1" customWidth="1"/>
    <col min="15" max="15" width="9.59765625" style="13" bestFit="1" customWidth="1"/>
    <col min="16" max="16384" width="8.796875" style="13"/>
  </cols>
  <sheetData>
    <row r="1" spans="2:19" ht="7.5" customHeight="1" x14ac:dyDescent="0.2"/>
    <row r="2" spans="2:19" ht="15.75" x14ac:dyDescent="0.25">
      <c r="B2" s="36" t="s">
        <v>24</v>
      </c>
      <c r="G2" s="64" t="s">
        <v>41</v>
      </c>
      <c r="H2" s="64"/>
      <c r="I2" s="31"/>
      <c r="J2" s="64" t="s">
        <v>430</v>
      </c>
      <c r="K2" s="64"/>
      <c r="L2" s="64"/>
      <c r="M2" s="31"/>
    </row>
    <row r="3" spans="2:19" ht="15" x14ac:dyDescent="0.2">
      <c r="B3" s="15" t="s">
        <v>34</v>
      </c>
      <c r="C3" s="14">
        <f>Jaar</f>
        <v>2021</v>
      </c>
      <c r="F3" s="26"/>
      <c r="G3" s="62" t="s">
        <v>5</v>
      </c>
      <c r="H3" s="63"/>
      <c r="I3" s="35">
        <f>MAX(1000000,IF(Begrotingstotaal&gt;500000000,10000000+0.2%*(Begrotingstotaal-500000000),2%*Begrotingstotaal))</f>
        <v>4000000</v>
      </c>
      <c r="J3" s="65" t="s">
        <v>39</v>
      </c>
      <c r="K3" s="66"/>
      <c r="L3" s="66"/>
      <c r="M3" s="33">
        <f>COUNT(B10:B101)-COUNTIF(B10:B101,0)</f>
        <v>14</v>
      </c>
    </row>
    <row r="4" spans="2:19" ht="15" x14ac:dyDescent="0.2">
      <c r="C4" s="34"/>
      <c r="F4" s="26"/>
      <c r="G4" s="62" t="s">
        <v>44</v>
      </c>
      <c r="H4" s="63"/>
      <c r="I4" s="30">
        <f>SUM(C10:C101)</f>
        <v>20733140</v>
      </c>
      <c r="J4" s="65" t="s">
        <v>44</v>
      </c>
      <c r="K4" s="66"/>
      <c r="L4" s="66"/>
      <c r="M4" s="30">
        <f>SUM(C10:C101)</f>
        <v>20733140</v>
      </c>
    </row>
    <row r="5" spans="2:19" ht="15" x14ac:dyDescent="0.2">
      <c r="B5" s="13" t="s">
        <v>40</v>
      </c>
      <c r="C5" s="14">
        <f>COUNT(D10:D101)</f>
        <v>92</v>
      </c>
      <c r="F5" s="26"/>
      <c r="G5" s="62" t="s">
        <v>45</v>
      </c>
      <c r="H5" s="63"/>
      <c r="I5" s="30">
        <f>I4/C5</f>
        <v>225360.21739130435</v>
      </c>
      <c r="J5" s="65" t="s">
        <v>46</v>
      </c>
      <c r="K5" s="66"/>
      <c r="L5" s="66"/>
      <c r="M5" s="30">
        <f>IFERROR(M4/M3,0)</f>
        <v>1480938.5714285714</v>
      </c>
      <c r="O5" s="54"/>
    </row>
    <row r="6" spans="2:19" ht="15" x14ac:dyDescent="0.2">
      <c r="G6" s="62" t="s">
        <v>47</v>
      </c>
      <c r="H6" s="63"/>
      <c r="I6" s="32">
        <f>I5-I3</f>
        <v>-3774639.7826086958</v>
      </c>
      <c r="J6" s="65" t="s">
        <v>42</v>
      </c>
      <c r="K6" s="66"/>
      <c r="L6" s="66"/>
      <c r="M6" s="32">
        <f>IFERROR(M4/M3-I3,0)</f>
        <v>-2519061.4285714286</v>
      </c>
    </row>
    <row r="7" spans="2:19" ht="7.5" customHeight="1" x14ac:dyDescent="0.2"/>
    <row r="8" spans="2:19" x14ac:dyDescent="0.2">
      <c r="B8" s="60" t="s">
        <v>38</v>
      </c>
      <c r="C8" s="60" t="s">
        <v>43</v>
      </c>
      <c r="G8" s="18" t="s">
        <v>27</v>
      </c>
      <c r="H8" s="19" t="s">
        <v>29</v>
      </c>
      <c r="I8" s="19" t="s">
        <v>30</v>
      </c>
      <c r="J8" s="19" t="s">
        <v>31</v>
      </c>
      <c r="K8" s="19" t="s">
        <v>32</v>
      </c>
      <c r="L8" s="19" t="s">
        <v>33</v>
      </c>
      <c r="M8" s="19" t="s">
        <v>37</v>
      </c>
      <c r="N8" s="19"/>
      <c r="O8" s="19"/>
      <c r="P8" s="19"/>
      <c r="Q8" s="19"/>
      <c r="R8" s="19"/>
      <c r="S8" s="20"/>
    </row>
    <row r="9" spans="2:19" x14ac:dyDescent="0.2">
      <c r="B9" s="60"/>
      <c r="C9" s="60"/>
      <c r="D9" s="61" t="s">
        <v>26</v>
      </c>
      <c r="E9" s="61"/>
      <c r="G9" s="21" t="s">
        <v>28</v>
      </c>
      <c r="H9" s="22" t="s">
        <v>28</v>
      </c>
      <c r="I9" s="22" t="s">
        <v>28</v>
      </c>
      <c r="J9" s="22" t="s">
        <v>28</v>
      </c>
      <c r="K9" s="22" t="s">
        <v>28</v>
      </c>
      <c r="L9" s="22" t="s">
        <v>28</v>
      </c>
      <c r="M9" s="22" t="s">
        <v>28</v>
      </c>
      <c r="N9" s="23"/>
      <c r="O9" s="23"/>
      <c r="P9" s="23"/>
      <c r="Q9" s="23"/>
      <c r="R9" s="23"/>
      <c r="S9" s="24"/>
    </row>
    <row r="10" spans="2:19" x14ac:dyDescent="0.2">
      <c r="B10" s="28">
        <f>SUM(G10:S10)</f>
        <v>1556010</v>
      </c>
      <c r="C10" s="28">
        <f>MAX(0,B10)</f>
        <v>1556010</v>
      </c>
      <c r="D10" s="42">
        <f t="shared" ref="D10:D41" si="0">DATE(Jaar,MONTH(DATEVALUE(E10)),DAY(DATEVALUE(E10)))</f>
        <v>44378</v>
      </c>
      <c r="E10" s="41" t="s">
        <v>230</v>
      </c>
      <c r="F10" s="25"/>
      <c r="G10" s="27">
        <v>10</v>
      </c>
      <c r="H10" s="27">
        <v>198000</v>
      </c>
      <c r="I10" s="27">
        <v>120000</v>
      </c>
      <c r="J10" s="27">
        <v>316000</v>
      </c>
      <c r="K10" s="27">
        <v>246000</v>
      </c>
      <c r="L10" s="27">
        <v>331000</v>
      </c>
      <c r="M10" s="27">
        <v>345000</v>
      </c>
      <c r="N10" s="27"/>
      <c r="O10" s="27"/>
      <c r="P10" s="27"/>
      <c r="Q10" s="27"/>
      <c r="R10" s="27"/>
      <c r="S10" s="27"/>
    </row>
    <row r="11" spans="2:19" x14ac:dyDescent="0.2">
      <c r="B11" s="28">
        <f t="shared" ref="B11:B74" si="1">SUM(G11:S11)</f>
        <v>1247010</v>
      </c>
      <c r="C11" s="28">
        <f t="shared" ref="C11:C74" si="2">MAX(0,B11)</f>
        <v>1247010</v>
      </c>
      <c r="D11" s="42">
        <f t="shared" si="0"/>
        <v>44379</v>
      </c>
      <c r="E11" s="41" t="s">
        <v>231</v>
      </c>
      <c r="F11" s="25"/>
      <c r="G11" s="27">
        <v>10</v>
      </c>
      <c r="H11" s="27">
        <v>171000</v>
      </c>
      <c r="I11" s="27">
        <v>350000</v>
      </c>
      <c r="J11" s="27">
        <v>196000</v>
      </c>
      <c r="K11" s="27">
        <v>219000</v>
      </c>
      <c r="L11" s="27">
        <v>164000</v>
      </c>
      <c r="M11" s="27">
        <v>147000</v>
      </c>
      <c r="N11" s="27"/>
      <c r="O11" s="27"/>
      <c r="P11" s="27"/>
      <c r="Q11" s="27"/>
      <c r="R11" s="27"/>
      <c r="S11" s="27"/>
    </row>
    <row r="12" spans="2:19" x14ac:dyDescent="0.2">
      <c r="B12" s="28">
        <f t="shared" si="1"/>
        <v>1517010</v>
      </c>
      <c r="C12" s="28">
        <f t="shared" si="2"/>
        <v>1517010</v>
      </c>
      <c r="D12" s="42">
        <f t="shared" si="0"/>
        <v>44380</v>
      </c>
      <c r="E12" s="41" t="s">
        <v>232</v>
      </c>
      <c r="F12" s="25"/>
      <c r="G12" s="27">
        <v>10</v>
      </c>
      <c r="H12" s="27">
        <v>389000</v>
      </c>
      <c r="I12" s="27">
        <v>319000</v>
      </c>
      <c r="J12" s="27">
        <v>214000</v>
      </c>
      <c r="K12" s="27">
        <v>333000</v>
      </c>
      <c r="L12" s="27">
        <v>116000</v>
      </c>
      <c r="M12" s="27">
        <v>146000</v>
      </c>
      <c r="N12" s="27"/>
      <c r="O12" s="27"/>
      <c r="P12" s="27"/>
      <c r="Q12" s="27"/>
      <c r="R12" s="27"/>
      <c r="S12" s="27"/>
    </row>
    <row r="13" spans="2:19" x14ac:dyDescent="0.2">
      <c r="B13" s="28">
        <f t="shared" si="1"/>
        <v>1517010</v>
      </c>
      <c r="C13" s="28">
        <f t="shared" si="2"/>
        <v>1517010</v>
      </c>
      <c r="D13" s="42">
        <f t="shared" si="0"/>
        <v>44381</v>
      </c>
      <c r="E13" s="41" t="s">
        <v>233</v>
      </c>
      <c r="F13" s="25"/>
      <c r="G13" s="27">
        <v>10</v>
      </c>
      <c r="H13" s="27">
        <v>389000</v>
      </c>
      <c r="I13" s="27">
        <v>319000</v>
      </c>
      <c r="J13" s="27">
        <v>214000</v>
      </c>
      <c r="K13" s="27">
        <v>333000</v>
      </c>
      <c r="L13" s="27">
        <v>116000</v>
      </c>
      <c r="M13" s="27">
        <v>146000</v>
      </c>
      <c r="N13" s="27"/>
      <c r="O13" s="27"/>
      <c r="P13" s="27"/>
      <c r="Q13" s="27"/>
      <c r="R13" s="27"/>
      <c r="S13" s="27"/>
    </row>
    <row r="14" spans="2:19" x14ac:dyDescent="0.2">
      <c r="B14" s="28">
        <f t="shared" si="1"/>
        <v>1517010</v>
      </c>
      <c r="C14" s="28">
        <f t="shared" si="2"/>
        <v>1517010</v>
      </c>
      <c r="D14" s="42">
        <f t="shared" si="0"/>
        <v>44382</v>
      </c>
      <c r="E14" s="41" t="s">
        <v>234</v>
      </c>
      <c r="F14" s="25"/>
      <c r="G14" s="27">
        <v>10</v>
      </c>
      <c r="H14" s="27">
        <v>389000</v>
      </c>
      <c r="I14" s="27">
        <v>319000</v>
      </c>
      <c r="J14" s="27">
        <v>214000</v>
      </c>
      <c r="K14" s="27">
        <v>333000</v>
      </c>
      <c r="L14" s="27">
        <v>116000</v>
      </c>
      <c r="M14" s="27">
        <v>146000</v>
      </c>
      <c r="N14" s="27"/>
      <c r="O14" s="27"/>
      <c r="P14" s="27"/>
      <c r="Q14" s="27"/>
      <c r="R14" s="27"/>
      <c r="S14" s="27"/>
    </row>
    <row r="15" spans="2:19" x14ac:dyDescent="0.2">
      <c r="B15" s="28">
        <f t="shared" si="1"/>
        <v>1328010</v>
      </c>
      <c r="C15" s="28">
        <f t="shared" si="2"/>
        <v>1328010</v>
      </c>
      <c r="D15" s="42">
        <f t="shared" si="0"/>
        <v>44383</v>
      </c>
      <c r="E15" s="41" t="s">
        <v>235</v>
      </c>
      <c r="F15" s="25"/>
      <c r="G15" s="27">
        <v>10</v>
      </c>
      <c r="H15" s="27">
        <v>144000</v>
      </c>
      <c r="I15" s="27">
        <v>192000</v>
      </c>
      <c r="J15" s="27">
        <v>327000</v>
      </c>
      <c r="K15" s="27">
        <v>207000</v>
      </c>
      <c r="L15" s="27">
        <v>259000</v>
      </c>
      <c r="M15" s="27">
        <v>199000</v>
      </c>
      <c r="N15" s="27"/>
      <c r="O15" s="27"/>
      <c r="P15" s="27"/>
      <c r="Q15" s="27"/>
      <c r="R15" s="27"/>
      <c r="S15" s="27"/>
    </row>
    <row r="16" spans="2:19" x14ac:dyDescent="0.2">
      <c r="B16" s="28">
        <f t="shared" si="1"/>
        <v>1206010</v>
      </c>
      <c r="C16" s="28">
        <f t="shared" si="2"/>
        <v>1206010</v>
      </c>
      <c r="D16" s="42">
        <f t="shared" si="0"/>
        <v>44384</v>
      </c>
      <c r="E16" s="41" t="s">
        <v>236</v>
      </c>
      <c r="F16" s="25"/>
      <c r="G16" s="27">
        <v>10</v>
      </c>
      <c r="H16" s="27">
        <v>131000</v>
      </c>
      <c r="I16" s="27">
        <v>146000</v>
      </c>
      <c r="J16" s="27">
        <v>230000</v>
      </c>
      <c r="K16" s="27">
        <v>370000</v>
      </c>
      <c r="L16" s="27">
        <v>222000</v>
      </c>
      <c r="M16" s="27">
        <v>107000</v>
      </c>
      <c r="N16" s="27"/>
      <c r="O16" s="27"/>
      <c r="P16" s="27"/>
      <c r="Q16" s="27"/>
      <c r="R16" s="27"/>
      <c r="S16" s="27"/>
    </row>
    <row r="17" spans="2:19" x14ac:dyDescent="0.2">
      <c r="B17" s="28">
        <f t="shared" si="1"/>
        <v>1476010</v>
      </c>
      <c r="C17" s="28">
        <f t="shared" si="2"/>
        <v>1476010</v>
      </c>
      <c r="D17" s="42">
        <f t="shared" si="0"/>
        <v>44385</v>
      </c>
      <c r="E17" s="41" t="s">
        <v>237</v>
      </c>
      <c r="F17" s="25"/>
      <c r="G17" s="27">
        <v>10</v>
      </c>
      <c r="H17" s="27">
        <v>183000</v>
      </c>
      <c r="I17" s="27">
        <v>229000</v>
      </c>
      <c r="J17" s="27">
        <v>216000</v>
      </c>
      <c r="K17" s="27">
        <v>347000</v>
      </c>
      <c r="L17" s="27">
        <v>104000</v>
      </c>
      <c r="M17" s="27">
        <v>397000</v>
      </c>
      <c r="N17" s="27"/>
      <c r="O17" s="27"/>
      <c r="P17" s="27"/>
      <c r="Q17" s="27"/>
      <c r="R17" s="27"/>
      <c r="S17" s="27"/>
    </row>
    <row r="18" spans="2:19" x14ac:dyDescent="0.2">
      <c r="B18" s="28">
        <f t="shared" si="1"/>
        <v>1250010</v>
      </c>
      <c r="C18" s="28">
        <f t="shared" si="2"/>
        <v>1250010</v>
      </c>
      <c r="D18" s="42">
        <f t="shared" si="0"/>
        <v>44386</v>
      </c>
      <c r="E18" s="41" t="s">
        <v>238</v>
      </c>
      <c r="F18" s="25"/>
      <c r="G18" s="27">
        <v>10</v>
      </c>
      <c r="H18" s="27">
        <v>227000</v>
      </c>
      <c r="I18" s="27">
        <v>198000</v>
      </c>
      <c r="J18" s="27">
        <v>124000</v>
      </c>
      <c r="K18" s="27">
        <v>206000</v>
      </c>
      <c r="L18" s="27">
        <v>190000</v>
      </c>
      <c r="M18" s="27">
        <v>305000</v>
      </c>
      <c r="N18" s="27"/>
      <c r="O18" s="27"/>
      <c r="P18" s="27"/>
      <c r="Q18" s="27"/>
      <c r="R18" s="27"/>
      <c r="S18" s="27"/>
    </row>
    <row r="19" spans="2:19" x14ac:dyDescent="0.2">
      <c r="B19" s="28">
        <f t="shared" si="1"/>
        <v>1517010</v>
      </c>
      <c r="C19" s="28">
        <f t="shared" si="2"/>
        <v>1517010</v>
      </c>
      <c r="D19" s="42">
        <f t="shared" si="0"/>
        <v>44387</v>
      </c>
      <c r="E19" s="41" t="s">
        <v>239</v>
      </c>
      <c r="F19" s="25"/>
      <c r="G19" s="27">
        <v>10</v>
      </c>
      <c r="H19" s="27">
        <v>389000</v>
      </c>
      <c r="I19" s="27">
        <v>319000</v>
      </c>
      <c r="J19" s="27">
        <v>214000</v>
      </c>
      <c r="K19" s="27">
        <v>333000</v>
      </c>
      <c r="L19" s="27">
        <v>116000</v>
      </c>
      <c r="M19" s="27">
        <v>146000</v>
      </c>
      <c r="N19" s="27"/>
      <c r="O19" s="27"/>
      <c r="P19" s="27"/>
      <c r="Q19" s="27"/>
      <c r="R19" s="27"/>
      <c r="S19" s="27"/>
    </row>
    <row r="20" spans="2:19" x14ac:dyDescent="0.2">
      <c r="B20" s="28">
        <f t="shared" si="1"/>
        <v>1517010</v>
      </c>
      <c r="C20" s="28">
        <f t="shared" si="2"/>
        <v>1517010</v>
      </c>
      <c r="D20" s="42">
        <f t="shared" si="0"/>
        <v>44388</v>
      </c>
      <c r="E20" s="41" t="s">
        <v>240</v>
      </c>
      <c r="F20" s="25"/>
      <c r="G20" s="27">
        <v>10</v>
      </c>
      <c r="H20" s="27">
        <v>389000</v>
      </c>
      <c r="I20" s="27">
        <v>319000</v>
      </c>
      <c r="J20" s="27">
        <v>214000</v>
      </c>
      <c r="K20" s="27">
        <v>333000</v>
      </c>
      <c r="L20" s="27">
        <v>116000</v>
      </c>
      <c r="M20" s="27">
        <v>146000</v>
      </c>
      <c r="N20" s="27"/>
      <c r="O20" s="27"/>
      <c r="P20" s="27"/>
      <c r="Q20" s="27"/>
      <c r="R20" s="27"/>
      <c r="S20" s="27"/>
    </row>
    <row r="21" spans="2:19" x14ac:dyDescent="0.2">
      <c r="B21" s="28">
        <f t="shared" si="1"/>
        <v>1517010</v>
      </c>
      <c r="C21" s="28">
        <f t="shared" si="2"/>
        <v>1517010</v>
      </c>
      <c r="D21" s="42">
        <f t="shared" si="0"/>
        <v>44389</v>
      </c>
      <c r="E21" s="41" t="s">
        <v>241</v>
      </c>
      <c r="F21" s="25"/>
      <c r="G21" s="27">
        <v>10</v>
      </c>
      <c r="H21" s="27">
        <v>389000</v>
      </c>
      <c r="I21" s="27">
        <v>319000</v>
      </c>
      <c r="J21" s="27">
        <v>214000</v>
      </c>
      <c r="K21" s="27">
        <v>333000</v>
      </c>
      <c r="L21" s="27">
        <v>116000</v>
      </c>
      <c r="M21" s="27">
        <v>146000</v>
      </c>
      <c r="N21" s="27"/>
      <c r="O21" s="27"/>
      <c r="P21" s="27"/>
      <c r="Q21" s="27"/>
      <c r="R21" s="27"/>
      <c r="S21" s="27"/>
    </row>
    <row r="22" spans="2:19" x14ac:dyDescent="0.2">
      <c r="B22" s="28">
        <f t="shared" si="1"/>
        <v>1652010</v>
      </c>
      <c r="C22" s="28">
        <f t="shared" si="2"/>
        <v>1652010</v>
      </c>
      <c r="D22" s="42">
        <f t="shared" si="0"/>
        <v>44390</v>
      </c>
      <c r="E22" s="41" t="s">
        <v>242</v>
      </c>
      <c r="F22" s="25"/>
      <c r="G22" s="27">
        <v>10</v>
      </c>
      <c r="H22" s="27">
        <v>169000</v>
      </c>
      <c r="I22" s="27">
        <v>115000</v>
      </c>
      <c r="J22" s="27">
        <v>363000</v>
      </c>
      <c r="K22" s="27">
        <v>367000</v>
      </c>
      <c r="L22" s="27">
        <v>376000</v>
      </c>
      <c r="M22" s="27">
        <v>262000</v>
      </c>
      <c r="N22" s="27"/>
      <c r="O22" s="27"/>
      <c r="P22" s="27"/>
      <c r="Q22" s="27"/>
      <c r="R22" s="27"/>
      <c r="S22" s="27"/>
    </row>
    <row r="23" spans="2:19" x14ac:dyDescent="0.2">
      <c r="B23" s="28">
        <f t="shared" si="1"/>
        <v>1916010</v>
      </c>
      <c r="C23" s="28">
        <f t="shared" si="2"/>
        <v>1916010</v>
      </c>
      <c r="D23" s="42">
        <f t="shared" si="0"/>
        <v>44391</v>
      </c>
      <c r="E23" s="41" t="s">
        <v>243</v>
      </c>
      <c r="F23" s="25"/>
      <c r="G23" s="27">
        <v>10</v>
      </c>
      <c r="H23" s="27">
        <v>285000</v>
      </c>
      <c r="I23" s="27">
        <v>322000</v>
      </c>
      <c r="J23" s="27">
        <v>316000</v>
      </c>
      <c r="K23" s="27">
        <v>357000</v>
      </c>
      <c r="L23" s="27">
        <v>271000</v>
      </c>
      <c r="M23" s="27">
        <v>365000</v>
      </c>
      <c r="N23" s="27"/>
      <c r="O23" s="27"/>
      <c r="P23" s="27"/>
      <c r="Q23" s="27"/>
      <c r="R23" s="27"/>
      <c r="S23" s="27"/>
    </row>
    <row r="24" spans="2:19" x14ac:dyDescent="0.2">
      <c r="B24" s="28">
        <f t="shared" si="1"/>
        <v>0</v>
      </c>
      <c r="C24" s="28">
        <f t="shared" si="2"/>
        <v>0</v>
      </c>
      <c r="D24" s="42">
        <f t="shared" si="0"/>
        <v>44392</v>
      </c>
      <c r="E24" s="41" t="s">
        <v>244</v>
      </c>
      <c r="F24" s="25"/>
      <c r="G24" s="27"/>
      <c r="H24" s="27"/>
      <c r="I24" s="27"/>
      <c r="J24" s="27"/>
      <c r="K24" s="27"/>
      <c r="L24" s="27"/>
      <c r="M24" s="27"/>
      <c r="N24" s="27"/>
      <c r="O24" s="27"/>
      <c r="P24" s="27"/>
      <c r="Q24" s="27"/>
      <c r="R24" s="27"/>
      <c r="S24" s="27"/>
    </row>
    <row r="25" spans="2:19" x14ac:dyDescent="0.2">
      <c r="B25" s="28">
        <f t="shared" si="1"/>
        <v>0</v>
      </c>
      <c r="C25" s="28">
        <f t="shared" si="2"/>
        <v>0</v>
      </c>
      <c r="D25" s="42">
        <f t="shared" si="0"/>
        <v>44393</v>
      </c>
      <c r="E25" s="41" t="s">
        <v>245</v>
      </c>
      <c r="F25" s="25"/>
      <c r="G25" s="27"/>
      <c r="H25" s="27"/>
      <c r="I25" s="27"/>
      <c r="J25" s="27"/>
      <c r="K25" s="27"/>
      <c r="L25" s="27"/>
      <c r="M25" s="27"/>
      <c r="N25" s="27"/>
      <c r="O25" s="27"/>
      <c r="P25" s="27"/>
      <c r="Q25" s="27"/>
      <c r="R25" s="27"/>
      <c r="S25" s="27"/>
    </row>
    <row r="26" spans="2:19" x14ac:dyDescent="0.2">
      <c r="B26" s="28">
        <f t="shared" si="1"/>
        <v>0</v>
      </c>
      <c r="C26" s="28">
        <f t="shared" si="2"/>
        <v>0</v>
      </c>
      <c r="D26" s="42">
        <f t="shared" si="0"/>
        <v>44394</v>
      </c>
      <c r="E26" s="41" t="s">
        <v>246</v>
      </c>
      <c r="F26" s="25"/>
      <c r="G26" s="27"/>
      <c r="H26" s="27"/>
      <c r="I26" s="27"/>
      <c r="J26" s="27"/>
      <c r="K26" s="27"/>
      <c r="L26" s="27"/>
      <c r="M26" s="27"/>
      <c r="N26" s="27"/>
      <c r="O26" s="27"/>
      <c r="P26" s="27"/>
      <c r="Q26" s="27"/>
      <c r="R26" s="27"/>
      <c r="S26" s="27"/>
    </row>
    <row r="27" spans="2:19" x14ac:dyDescent="0.2">
      <c r="B27" s="28">
        <f t="shared" si="1"/>
        <v>0</v>
      </c>
      <c r="C27" s="28">
        <f t="shared" si="2"/>
        <v>0</v>
      </c>
      <c r="D27" s="42">
        <f t="shared" si="0"/>
        <v>44395</v>
      </c>
      <c r="E27" s="41" t="s">
        <v>247</v>
      </c>
      <c r="F27" s="25"/>
      <c r="G27" s="27"/>
      <c r="H27" s="27"/>
      <c r="I27" s="27"/>
      <c r="J27" s="27"/>
      <c r="K27" s="27"/>
      <c r="L27" s="27"/>
      <c r="M27" s="27"/>
      <c r="N27" s="27"/>
      <c r="O27" s="27"/>
      <c r="P27" s="27"/>
      <c r="Q27" s="27"/>
      <c r="R27" s="27"/>
      <c r="S27" s="27"/>
    </row>
    <row r="28" spans="2:19" x14ac:dyDescent="0.2">
      <c r="B28" s="28">
        <f t="shared" si="1"/>
        <v>0</v>
      </c>
      <c r="C28" s="28">
        <f t="shared" si="2"/>
        <v>0</v>
      </c>
      <c r="D28" s="42">
        <f t="shared" si="0"/>
        <v>44396</v>
      </c>
      <c r="E28" s="41" t="s">
        <v>248</v>
      </c>
      <c r="F28" s="25"/>
      <c r="G28" s="27"/>
      <c r="H28" s="27"/>
      <c r="I28" s="27"/>
      <c r="J28" s="27"/>
      <c r="K28" s="27"/>
      <c r="L28" s="27"/>
      <c r="M28" s="27"/>
      <c r="N28" s="27"/>
      <c r="O28" s="27"/>
      <c r="P28" s="27"/>
      <c r="Q28" s="27"/>
      <c r="R28" s="27"/>
      <c r="S28" s="27"/>
    </row>
    <row r="29" spans="2:19" x14ac:dyDescent="0.2">
      <c r="B29" s="28">
        <f t="shared" si="1"/>
        <v>0</v>
      </c>
      <c r="C29" s="28">
        <f t="shared" si="2"/>
        <v>0</v>
      </c>
      <c r="D29" s="42">
        <f t="shared" si="0"/>
        <v>44397</v>
      </c>
      <c r="E29" s="41" t="s">
        <v>249</v>
      </c>
      <c r="F29" s="25"/>
      <c r="G29" s="27"/>
      <c r="H29" s="27"/>
      <c r="I29" s="27"/>
      <c r="J29" s="27"/>
      <c r="K29" s="27"/>
      <c r="L29" s="27"/>
      <c r="M29" s="27"/>
      <c r="N29" s="27"/>
      <c r="O29" s="27"/>
      <c r="P29" s="27"/>
      <c r="Q29" s="27"/>
      <c r="R29" s="27"/>
      <c r="S29" s="27"/>
    </row>
    <row r="30" spans="2:19" x14ac:dyDescent="0.2">
      <c r="B30" s="28">
        <f t="shared" si="1"/>
        <v>0</v>
      </c>
      <c r="C30" s="28">
        <f t="shared" si="2"/>
        <v>0</v>
      </c>
      <c r="D30" s="42">
        <f t="shared" si="0"/>
        <v>44398</v>
      </c>
      <c r="E30" s="41" t="s">
        <v>250</v>
      </c>
      <c r="F30" s="25"/>
      <c r="G30" s="27"/>
      <c r="H30" s="27"/>
      <c r="I30" s="27"/>
      <c r="J30" s="27"/>
      <c r="K30" s="27"/>
      <c r="L30" s="27"/>
      <c r="M30" s="27"/>
      <c r="N30" s="27"/>
      <c r="O30" s="27"/>
      <c r="P30" s="27"/>
      <c r="Q30" s="27"/>
      <c r="R30" s="27"/>
      <c r="S30" s="27"/>
    </row>
    <row r="31" spans="2:19" x14ac:dyDescent="0.2">
      <c r="B31" s="28">
        <f t="shared" si="1"/>
        <v>0</v>
      </c>
      <c r="C31" s="28">
        <f t="shared" si="2"/>
        <v>0</v>
      </c>
      <c r="D31" s="42">
        <f t="shared" si="0"/>
        <v>44399</v>
      </c>
      <c r="E31" s="41" t="s">
        <v>251</v>
      </c>
      <c r="F31" s="25"/>
      <c r="G31" s="27"/>
      <c r="H31" s="27"/>
      <c r="I31" s="27"/>
      <c r="J31" s="27"/>
      <c r="K31" s="27"/>
      <c r="L31" s="27"/>
      <c r="M31" s="27"/>
      <c r="N31" s="27"/>
      <c r="O31" s="27"/>
      <c r="P31" s="27"/>
      <c r="Q31" s="27"/>
      <c r="R31" s="27"/>
      <c r="S31" s="27"/>
    </row>
    <row r="32" spans="2:19" x14ac:dyDescent="0.2">
      <c r="B32" s="28">
        <f t="shared" si="1"/>
        <v>0</v>
      </c>
      <c r="C32" s="28">
        <f t="shared" si="2"/>
        <v>0</v>
      </c>
      <c r="D32" s="42">
        <f t="shared" si="0"/>
        <v>44400</v>
      </c>
      <c r="E32" s="41" t="s">
        <v>252</v>
      </c>
      <c r="F32" s="25"/>
      <c r="G32" s="27"/>
      <c r="H32" s="27"/>
      <c r="I32" s="27"/>
      <c r="J32" s="27"/>
      <c r="K32" s="27"/>
      <c r="L32" s="27"/>
      <c r="M32" s="27"/>
      <c r="N32" s="27"/>
      <c r="O32" s="27"/>
      <c r="P32" s="27"/>
      <c r="Q32" s="27"/>
      <c r="R32" s="27"/>
      <c r="S32" s="27"/>
    </row>
    <row r="33" spans="2:19" x14ac:dyDescent="0.2">
      <c r="B33" s="28">
        <f t="shared" si="1"/>
        <v>0</v>
      </c>
      <c r="C33" s="28">
        <f t="shared" si="2"/>
        <v>0</v>
      </c>
      <c r="D33" s="42">
        <f t="shared" si="0"/>
        <v>44401</v>
      </c>
      <c r="E33" s="41" t="s">
        <v>253</v>
      </c>
      <c r="F33" s="25"/>
      <c r="G33" s="27"/>
      <c r="H33" s="27"/>
      <c r="I33" s="27"/>
      <c r="J33" s="27"/>
      <c r="K33" s="27"/>
      <c r="L33" s="27"/>
      <c r="M33" s="27"/>
      <c r="N33" s="27"/>
      <c r="O33" s="27"/>
      <c r="P33" s="27"/>
      <c r="Q33" s="27"/>
      <c r="R33" s="27"/>
      <c r="S33" s="27"/>
    </row>
    <row r="34" spans="2:19" x14ac:dyDescent="0.2">
      <c r="B34" s="28">
        <f t="shared" si="1"/>
        <v>0</v>
      </c>
      <c r="C34" s="28">
        <f t="shared" si="2"/>
        <v>0</v>
      </c>
      <c r="D34" s="42">
        <f t="shared" si="0"/>
        <v>44402</v>
      </c>
      <c r="E34" s="41" t="s">
        <v>254</v>
      </c>
      <c r="F34" s="25"/>
      <c r="G34" s="27"/>
      <c r="H34" s="27"/>
      <c r="I34" s="27"/>
      <c r="J34" s="27"/>
      <c r="K34" s="27"/>
      <c r="L34" s="27"/>
      <c r="M34" s="27"/>
      <c r="N34" s="27"/>
      <c r="O34" s="27"/>
      <c r="P34" s="27"/>
      <c r="Q34" s="27"/>
      <c r="R34" s="27"/>
      <c r="S34" s="27"/>
    </row>
    <row r="35" spans="2:19" x14ac:dyDescent="0.2">
      <c r="B35" s="28">
        <f t="shared" si="1"/>
        <v>0</v>
      </c>
      <c r="C35" s="28">
        <f t="shared" si="2"/>
        <v>0</v>
      </c>
      <c r="D35" s="42">
        <f t="shared" si="0"/>
        <v>44403</v>
      </c>
      <c r="E35" s="41" t="s">
        <v>255</v>
      </c>
      <c r="F35" s="25"/>
      <c r="G35" s="27"/>
      <c r="H35" s="27"/>
      <c r="I35" s="27"/>
      <c r="J35" s="27"/>
      <c r="K35" s="27"/>
      <c r="L35" s="27"/>
      <c r="M35" s="27"/>
      <c r="N35" s="27"/>
      <c r="O35" s="27"/>
      <c r="P35" s="27"/>
      <c r="Q35" s="27"/>
      <c r="R35" s="27"/>
      <c r="S35" s="27"/>
    </row>
    <row r="36" spans="2:19" x14ac:dyDescent="0.2">
      <c r="B36" s="28">
        <f t="shared" si="1"/>
        <v>0</v>
      </c>
      <c r="C36" s="28">
        <f t="shared" si="2"/>
        <v>0</v>
      </c>
      <c r="D36" s="42">
        <f t="shared" si="0"/>
        <v>44404</v>
      </c>
      <c r="E36" s="41" t="s">
        <v>256</v>
      </c>
      <c r="F36" s="25"/>
      <c r="G36" s="27"/>
      <c r="H36" s="27"/>
      <c r="I36" s="27"/>
      <c r="J36" s="27"/>
      <c r="K36" s="27"/>
      <c r="L36" s="27"/>
      <c r="M36" s="27"/>
      <c r="N36" s="27"/>
      <c r="O36" s="27"/>
      <c r="P36" s="27"/>
      <c r="Q36" s="27"/>
      <c r="R36" s="27"/>
      <c r="S36" s="27"/>
    </row>
    <row r="37" spans="2:19" x14ac:dyDescent="0.2">
      <c r="B37" s="28">
        <f t="shared" si="1"/>
        <v>0</v>
      </c>
      <c r="C37" s="28">
        <f t="shared" si="2"/>
        <v>0</v>
      </c>
      <c r="D37" s="42">
        <f t="shared" si="0"/>
        <v>44405</v>
      </c>
      <c r="E37" s="41" t="s">
        <v>257</v>
      </c>
      <c r="F37" s="25"/>
      <c r="G37" s="27"/>
      <c r="H37" s="27"/>
      <c r="I37" s="27"/>
      <c r="J37" s="27"/>
      <c r="K37" s="27"/>
      <c r="L37" s="27"/>
      <c r="M37" s="27"/>
      <c r="N37" s="27"/>
      <c r="O37" s="27"/>
      <c r="P37" s="27"/>
      <c r="Q37" s="27"/>
      <c r="R37" s="27"/>
      <c r="S37" s="27"/>
    </row>
    <row r="38" spans="2:19" x14ac:dyDescent="0.2">
      <c r="B38" s="28">
        <f t="shared" si="1"/>
        <v>0</v>
      </c>
      <c r="C38" s="28">
        <f t="shared" si="2"/>
        <v>0</v>
      </c>
      <c r="D38" s="42">
        <f t="shared" si="0"/>
        <v>44406</v>
      </c>
      <c r="E38" s="41" t="s">
        <v>258</v>
      </c>
      <c r="F38" s="25"/>
      <c r="G38" s="27"/>
      <c r="H38" s="27"/>
      <c r="I38" s="27"/>
      <c r="J38" s="27"/>
      <c r="K38" s="27"/>
      <c r="L38" s="27"/>
      <c r="M38" s="27"/>
      <c r="N38" s="27"/>
      <c r="O38" s="27"/>
      <c r="P38" s="27"/>
      <c r="Q38" s="27"/>
      <c r="R38" s="27"/>
      <c r="S38" s="27"/>
    </row>
    <row r="39" spans="2:19" x14ac:dyDescent="0.2">
      <c r="B39" s="28">
        <f t="shared" si="1"/>
        <v>0</v>
      </c>
      <c r="C39" s="28">
        <f t="shared" si="2"/>
        <v>0</v>
      </c>
      <c r="D39" s="42">
        <f t="shared" si="0"/>
        <v>44407</v>
      </c>
      <c r="E39" s="41" t="s">
        <v>259</v>
      </c>
      <c r="F39" s="25"/>
      <c r="G39" s="27"/>
      <c r="H39" s="27"/>
      <c r="I39" s="27"/>
      <c r="J39" s="27"/>
      <c r="K39" s="27"/>
      <c r="L39" s="27"/>
      <c r="M39" s="27"/>
      <c r="N39" s="27"/>
      <c r="O39" s="27"/>
      <c r="P39" s="27"/>
      <c r="Q39" s="27"/>
      <c r="R39" s="27"/>
      <c r="S39" s="27"/>
    </row>
    <row r="40" spans="2:19" x14ac:dyDescent="0.2">
      <c r="B40" s="28">
        <f t="shared" si="1"/>
        <v>0</v>
      </c>
      <c r="C40" s="28">
        <f t="shared" si="2"/>
        <v>0</v>
      </c>
      <c r="D40" s="42">
        <f t="shared" si="0"/>
        <v>44408</v>
      </c>
      <c r="E40" s="41" t="s">
        <v>260</v>
      </c>
      <c r="F40" s="25"/>
      <c r="G40" s="27"/>
      <c r="H40" s="27"/>
      <c r="I40" s="27"/>
      <c r="J40" s="27"/>
      <c r="K40" s="27"/>
      <c r="L40" s="27"/>
      <c r="M40" s="27"/>
      <c r="N40" s="27"/>
      <c r="O40" s="27"/>
      <c r="P40" s="27"/>
      <c r="Q40" s="27"/>
      <c r="R40" s="27"/>
      <c r="S40" s="27"/>
    </row>
    <row r="41" spans="2:19" x14ac:dyDescent="0.2">
      <c r="B41" s="28">
        <f t="shared" si="1"/>
        <v>0</v>
      </c>
      <c r="C41" s="28">
        <f t="shared" si="2"/>
        <v>0</v>
      </c>
      <c r="D41" s="42">
        <f t="shared" si="0"/>
        <v>44409</v>
      </c>
      <c r="E41" s="41" t="s">
        <v>261</v>
      </c>
      <c r="F41" s="25"/>
      <c r="G41" s="27"/>
      <c r="H41" s="27"/>
      <c r="I41" s="27"/>
      <c r="J41" s="27"/>
      <c r="K41" s="27"/>
      <c r="L41" s="27"/>
      <c r="M41" s="27"/>
      <c r="N41" s="27"/>
      <c r="O41" s="27"/>
      <c r="P41" s="27"/>
      <c r="Q41" s="27"/>
      <c r="R41" s="27"/>
      <c r="S41" s="27"/>
    </row>
    <row r="42" spans="2:19" x14ac:dyDescent="0.2">
      <c r="B42" s="28">
        <f t="shared" si="1"/>
        <v>0</v>
      </c>
      <c r="C42" s="28">
        <f t="shared" si="2"/>
        <v>0</v>
      </c>
      <c r="D42" s="42">
        <f t="shared" ref="D42:D73" si="3">DATE(Jaar,MONTH(DATEVALUE(E42)),DAY(DATEVALUE(E42)))</f>
        <v>44410</v>
      </c>
      <c r="E42" s="41" t="s">
        <v>262</v>
      </c>
      <c r="F42" s="25"/>
      <c r="G42" s="27"/>
      <c r="H42" s="27"/>
      <c r="I42" s="27"/>
      <c r="J42" s="27"/>
      <c r="K42" s="27"/>
      <c r="L42" s="27"/>
      <c r="M42" s="27"/>
      <c r="N42" s="27"/>
      <c r="O42" s="27"/>
      <c r="P42" s="27"/>
      <c r="Q42" s="27"/>
      <c r="R42" s="27"/>
      <c r="S42" s="27"/>
    </row>
    <row r="43" spans="2:19" x14ac:dyDescent="0.2">
      <c r="B43" s="28">
        <f t="shared" si="1"/>
        <v>0</v>
      </c>
      <c r="C43" s="28">
        <f t="shared" si="2"/>
        <v>0</v>
      </c>
      <c r="D43" s="42">
        <f t="shared" si="3"/>
        <v>44411</v>
      </c>
      <c r="E43" s="41" t="s">
        <v>263</v>
      </c>
      <c r="F43" s="25"/>
      <c r="G43" s="27"/>
      <c r="H43" s="27"/>
      <c r="I43" s="27"/>
      <c r="J43" s="27"/>
      <c r="K43" s="27"/>
      <c r="L43" s="27"/>
      <c r="M43" s="27"/>
      <c r="N43" s="27"/>
      <c r="O43" s="27"/>
      <c r="P43" s="27"/>
      <c r="Q43" s="27"/>
      <c r="R43" s="27"/>
      <c r="S43" s="27"/>
    </row>
    <row r="44" spans="2:19" x14ac:dyDescent="0.2">
      <c r="B44" s="28">
        <f t="shared" si="1"/>
        <v>0</v>
      </c>
      <c r="C44" s="28">
        <f t="shared" si="2"/>
        <v>0</v>
      </c>
      <c r="D44" s="42">
        <f t="shared" si="3"/>
        <v>44412</v>
      </c>
      <c r="E44" s="41" t="s">
        <v>264</v>
      </c>
      <c r="F44" s="25"/>
      <c r="G44" s="27"/>
      <c r="H44" s="27"/>
      <c r="I44" s="27"/>
      <c r="J44" s="27"/>
      <c r="K44" s="27"/>
      <c r="L44" s="27"/>
      <c r="M44" s="27"/>
      <c r="N44" s="27"/>
      <c r="O44" s="27"/>
      <c r="P44" s="27"/>
      <c r="Q44" s="27"/>
      <c r="R44" s="27"/>
      <c r="S44" s="27"/>
    </row>
    <row r="45" spans="2:19" x14ac:dyDescent="0.2">
      <c r="B45" s="28">
        <f t="shared" si="1"/>
        <v>0</v>
      </c>
      <c r="C45" s="28">
        <f t="shared" si="2"/>
        <v>0</v>
      </c>
      <c r="D45" s="42">
        <f t="shared" si="3"/>
        <v>44413</v>
      </c>
      <c r="E45" s="41" t="s">
        <v>265</v>
      </c>
      <c r="F45" s="25"/>
      <c r="G45" s="27"/>
      <c r="H45" s="27"/>
      <c r="I45" s="27"/>
      <c r="J45" s="27"/>
      <c r="K45" s="27"/>
      <c r="L45" s="27"/>
      <c r="M45" s="27"/>
      <c r="N45" s="27"/>
      <c r="O45" s="27"/>
      <c r="P45" s="27"/>
      <c r="Q45" s="27"/>
      <c r="R45" s="27"/>
      <c r="S45" s="27"/>
    </row>
    <row r="46" spans="2:19" x14ac:dyDescent="0.2">
      <c r="B46" s="28">
        <f t="shared" si="1"/>
        <v>0</v>
      </c>
      <c r="C46" s="28">
        <f t="shared" si="2"/>
        <v>0</v>
      </c>
      <c r="D46" s="42">
        <f t="shared" si="3"/>
        <v>44414</v>
      </c>
      <c r="E46" s="41" t="s">
        <v>266</v>
      </c>
      <c r="F46" s="25"/>
      <c r="G46" s="27"/>
      <c r="H46" s="27"/>
      <c r="I46" s="27"/>
      <c r="J46" s="27"/>
      <c r="K46" s="27"/>
      <c r="L46" s="27"/>
      <c r="M46" s="27"/>
      <c r="N46" s="27"/>
      <c r="O46" s="27"/>
      <c r="P46" s="27"/>
      <c r="Q46" s="27"/>
      <c r="R46" s="27"/>
      <c r="S46" s="27"/>
    </row>
    <row r="47" spans="2:19" x14ac:dyDescent="0.2">
      <c r="B47" s="28">
        <f t="shared" si="1"/>
        <v>0</v>
      </c>
      <c r="C47" s="28">
        <f t="shared" si="2"/>
        <v>0</v>
      </c>
      <c r="D47" s="42">
        <f t="shared" si="3"/>
        <v>44415</v>
      </c>
      <c r="E47" s="41" t="s">
        <v>267</v>
      </c>
      <c r="F47" s="25"/>
      <c r="G47" s="27"/>
      <c r="H47" s="27"/>
      <c r="I47" s="27"/>
      <c r="J47" s="27"/>
      <c r="K47" s="27"/>
      <c r="L47" s="27"/>
      <c r="M47" s="27"/>
      <c r="N47" s="27"/>
      <c r="O47" s="27"/>
      <c r="P47" s="27"/>
      <c r="Q47" s="27"/>
      <c r="R47" s="27"/>
      <c r="S47" s="27"/>
    </row>
    <row r="48" spans="2:19" x14ac:dyDescent="0.2">
      <c r="B48" s="28">
        <f t="shared" si="1"/>
        <v>0</v>
      </c>
      <c r="C48" s="28">
        <f t="shared" si="2"/>
        <v>0</v>
      </c>
      <c r="D48" s="42">
        <f t="shared" si="3"/>
        <v>44416</v>
      </c>
      <c r="E48" s="41" t="s">
        <v>268</v>
      </c>
      <c r="F48" s="25"/>
      <c r="G48" s="27"/>
      <c r="H48" s="27"/>
      <c r="I48" s="27"/>
      <c r="J48" s="27"/>
      <c r="K48" s="27"/>
      <c r="L48" s="27"/>
      <c r="M48" s="27"/>
      <c r="N48" s="27"/>
      <c r="O48" s="27"/>
      <c r="P48" s="27"/>
      <c r="Q48" s="27"/>
      <c r="R48" s="27"/>
      <c r="S48" s="27"/>
    </row>
    <row r="49" spans="2:19" x14ac:dyDescent="0.2">
      <c r="B49" s="28">
        <f t="shared" si="1"/>
        <v>0</v>
      </c>
      <c r="C49" s="28">
        <f t="shared" si="2"/>
        <v>0</v>
      </c>
      <c r="D49" s="42">
        <f t="shared" si="3"/>
        <v>44417</v>
      </c>
      <c r="E49" s="41" t="s">
        <v>269</v>
      </c>
      <c r="F49" s="25"/>
      <c r="G49" s="27"/>
      <c r="H49" s="27"/>
      <c r="I49" s="27"/>
      <c r="J49" s="27"/>
      <c r="K49" s="27"/>
      <c r="L49" s="27"/>
      <c r="M49" s="27"/>
      <c r="N49" s="27"/>
      <c r="O49" s="27"/>
      <c r="P49" s="27"/>
      <c r="Q49" s="27"/>
      <c r="R49" s="27"/>
      <c r="S49" s="27"/>
    </row>
    <row r="50" spans="2:19" x14ac:dyDescent="0.2">
      <c r="B50" s="28">
        <f t="shared" si="1"/>
        <v>0</v>
      </c>
      <c r="C50" s="28">
        <f t="shared" si="2"/>
        <v>0</v>
      </c>
      <c r="D50" s="42">
        <f t="shared" si="3"/>
        <v>44418</v>
      </c>
      <c r="E50" s="41" t="s">
        <v>270</v>
      </c>
      <c r="F50" s="25"/>
      <c r="G50" s="27"/>
      <c r="H50" s="27"/>
      <c r="I50" s="27"/>
      <c r="J50" s="27"/>
      <c r="K50" s="27"/>
      <c r="L50" s="27"/>
      <c r="M50" s="27"/>
      <c r="N50" s="27"/>
      <c r="O50" s="27"/>
      <c r="P50" s="27"/>
      <c r="Q50" s="27"/>
      <c r="R50" s="27"/>
      <c r="S50" s="27"/>
    </row>
    <row r="51" spans="2:19" x14ac:dyDescent="0.2">
      <c r="B51" s="28">
        <f t="shared" si="1"/>
        <v>0</v>
      </c>
      <c r="C51" s="28">
        <f t="shared" si="2"/>
        <v>0</v>
      </c>
      <c r="D51" s="42">
        <f t="shared" si="3"/>
        <v>44419</v>
      </c>
      <c r="E51" s="41" t="s">
        <v>271</v>
      </c>
      <c r="F51" s="25"/>
      <c r="G51" s="27"/>
      <c r="H51" s="27"/>
      <c r="I51" s="27"/>
      <c r="J51" s="27"/>
      <c r="K51" s="27"/>
      <c r="L51" s="27"/>
      <c r="M51" s="27"/>
      <c r="N51" s="27"/>
      <c r="O51" s="27"/>
      <c r="P51" s="27"/>
      <c r="Q51" s="27"/>
      <c r="R51" s="27"/>
      <c r="S51" s="27"/>
    </row>
    <row r="52" spans="2:19" x14ac:dyDescent="0.2">
      <c r="B52" s="28">
        <f t="shared" si="1"/>
        <v>0</v>
      </c>
      <c r="C52" s="28">
        <f t="shared" si="2"/>
        <v>0</v>
      </c>
      <c r="D52" s="42">
        <f t="shared" si="3"/>
        <v>44420</v>
      </c>
      <c r="E52" s="41" t="s">
        <v>272</v>
      </c>
      <c r="F52" s="25"/>
      <c r="G52" s="27"/>
      <c r="H52" s="27"/>
      <c r="I52" s="27"/>
      <c r="J52" s="27"/>
      <c r="K52" s="27"/>
      <c r="L52" s="27"/>
      <c r="M52" s="27"/>
      <c r="N52" s="27"/>
      <c r="O52" s="27"/>
      <c r="P52" s="27"/>
      <c r="Q52" s="27"/>
      <c r="R52" s="27"/>
      <c r="S52" s="27"/>
    </row>
    <row r="53" spans="2:19" x14ac:dyDescent="0.2">
      <c r="B53" s="28">
        <f t="shared" si="1"/>
        <v>0</v>
      </c>
      <c r="C53" s="28">
        <f t="shared" si="2"/>
        <v>0</v>
      </c>
      <c r="D53" s="42">
        <f t="shared" si="3"/>
        <v>44421</v>
      </c>
      <c r="E53" s="41" t="s">
        <v>273</v>
      </c>
      <c r="F53" s="25"/>
      <c r="G53" s="27"/>
      <c r="H53" s="27"/>
      <c r="I53" s="27"/>
      <c r="J53" s="27"/>
      <c r="K53" s="27"/>
      <c r="L53" s="27"/>
      <c r="M53" s="27"/>
      <c r="N53" s="27"/>
      <c r="O53" s="27"/>
      <c r="P53" s="27"/>
      <c r="Q53" s="27"/>
      <c r="R53" s="27"/>
      <c r="S53" s="27"/>
    </row>
    <row r="54" spans="2:19" x14ac:dyDescent="0.2">
      <c r="B54" s="28">
        <f t="shared" si="1"/>
        <v>0</v>
      </c>
      <c r="C54" s="28">
        <f t="shared" si="2"/>
        <v>0</v>
      </c>
      <c r="D54" s="42">
        <f t="shared" si="3"/>
        <v>44422</v>
      </c>
      <c r="E54" s="41" t="s">
        <v>274</v>
      </c>
      <c r="F54" s="25"/>
      <c r="G54" s="27"/>
      <c r="H54" s="27"/>
      <c r="I54" s="27"/>
      <c r="J54" s="27"/>
      <c r="K54" s="27"/>
      <c r="L54" s="27"/>
      <c r="M54" s="27"/>
      <c r="N54" s="27"/>
      <c r="O54" s="27"/>
      <c r="P54" s="27"/>
      <c r="Q54" s="27"/>
      <c r="R54" s="27"/>
      <c r="S54" s="27"/>
    </row>
    <row r="55" spans="2:19" x14ac:dyDescent="0.2">
      <c r="B55" s="28">
        <f t="shared" si="1"/>
        <v>0</v>
      </c>
      <c r="C55" s="28">
        <f t="shared" si="2"/>
        <v>0</v>
      </c>
      <c r="D55" s="42">
        <f t="shared" si="3"/>
        <v>44423</v>
      </c>
      <c r="E55" s="41" t="s">
        <v>275</v>
      </c>
      <c r="F55" s="25"/>
      <c r="G55" s="27"/>
      <c r="H55" s="27"/>
      <c r="I55" s="27"/>
      <c r="J55" s="27"/>
      <c r="K55" s="27"/>
      <c r="L55" s="27"/>
      <c r="M55" s="27"/>
      <c r="N55" s="27"/>
      <c r="O55" s="27"/>
      <c r="P55" s="27"/>
      <c r="Q55" s="27"/>
      <c r="R55" s="27"/>
      <c r="S55" s="27"/>
    </row>
    <row r="56" spans="2:19" x14ac:dyDescent="0.2">
      <c r="B56" s="28">
        <f t="shared" si="1"/>
        <v>0</v>
      </c>
      <c r="C56" s="28">
        <f t="shared" si="2"/>
        <v>0</v>
      </c>
      <c r="D56" s="42">
        <f t="shared" si="3"/>
        <v>44424</v>
      </c>
      <c r="E56" s="41" t="s">
        <v>276</v>
      </c>
      <c r="F56" s="25"/>
      <c r="G56" s="27"/>
      <c r="H56" s="27"/>
      <c r="I56" s="27"/>
      <c r="J56" s="27"/>
      <c r="K56" s="27"/>
      <c r="L56" s="27"/>
      <c r="M56" s="27"/>
      <c r="N56" s="27"/>
      <c r="O56" s="27"/>
      <c r="P56" s="27"/>
      <c r="Q56" s="27"/>
      <c r="R56" s="27"/>
      <c r="S56" s="27"/>
    </row>
    <row r="57" spans="2:19" x14ac:dyDescent="0.2">
      <c r="B57" s="28">
        <f t="shared" si="1"/>
        <v>0</v>
      </c>
      <c r="C57" s="28">
        <f t="shared" si="2"/>
        <v>0</v>
      </c>
      <c r="D57" s="42">
        <f t="shared" si="3"/>
        <v>44425</v>
      </c>
      <c r="E57" s="41" t="s">
        <v>277</v>
      </c>
      <c r="F57" s="25"/>
      <c r="G57" s="27"/>
      <c r="H57" s="27"/>
      <c r="I57" s="27"/>
      <c r="J57" s="27"/>
      <c r="K57" s="27"/>
      <c r="L57" s="27"/>
      <c r="M57" s="27"/>
      <c r="N57" s="27"/>
      <c r="O57" s="27"/>
      <c r="P57" s="27"/>
      <c r="Q57" s="27"/>
      <c r="R57" s="27"/>
      <c r="S57" s="27"/>
    </row>
    <row r="58" spans="2:19" x14ac:dyDescent="0.2">
      <c r="B58" s="28">
        <f t="shared" si="1"/>
        <v>0</v>
      </c>
      <c r="C58" s="28">
        <f t="shared" si="2"/>
        <v>0</v>
      </c>
      <c r="D58" s="42">
        <f t="shared" si="3"/>
        <v>44426</v>
      </c>
      <c r="E58" s="41" t="s">
        <v>278</v>
      </c>
      <c r="F58" s="25"/>
      <c r="G58" s="27"/>
      <c r="H58" s="27"/>
      <c r="I58" s="27"/>
      <c r="J58" s="27"/>
      <c r="K58" s="27"/>
      <c r="L58" s="27"/>
      <c r="M58" s="27"/>
      <c r="N58" s="27"/>
      <c r="O58" s="27"/>
      <c r="P58" s="27"/>
      <c r="Q58" s="27"/>
      <c r="R58" s="27"/>
      <c r="S58" s="27"/>
    </row>
    <row r="59" spans="2:19" x14ac:dyDescent="0.2">
      <c r="B59" s="28">
        <f t="shared" si="1"/>
        <v>0</v>
      </c>
      <c r="C59" s="28">
        <f t="shared" si="2"/>
        <v>0</v>
      </c>
      <c r="D59" s="42">
        <f t="shared" si="3"/>
        <v>44427</v>
      </c>
      <c r="E59" s="41" t="s">
        <v>279</v>
      </c>
      <c r="F59" s="25"/>
      <c r="G59" s="27"/>
      <c r="H59" s="27"/>
      <c r="I59" s="27"/>
      <c r="J59" s="27"/>
      <c r="K59" s="27"/>
      <c r="L59" s="27"/>
      <c r="M59" s="27"/>
      <c r="N59" s="27"/>
      <c r="O59" s="27"/>
      <c r="P59" s="27"/>
      <c r="Q59" s="27"/>
      <c r="R59" s="27"/>
      <c r="S59" s="27"/>
    </row>
    <row r="60" spans="2:19" x14ac:dyDescent="0.2">
      <c r="B60" s="28">
        <f t="shared" si="1"/>
        <v>0</v>
      </c>
      <c r="C60" s="28">
        <f t="shared" si="2"/>
        <v>0</v>
      </c>
      <c r="D60" s="42">
        <f t="shared" si="3"/>
        <v>44428</v>
      </c>
      <c r="E60" s="41" t="s">
        <v>280</v>
      </c>
      <c r="F60" s="25"/>
      <c r="G60" s="27"/>
      <c r="H60" s="27"/>
      <c r="I60" s="27"/>
      <c r="J60" s="27"/>
      <c r="K60" s="27"/>
      <c r="L60" s="27"/>
      <c r="M60" s="27"/>
      <c r="N60" s="27"/>
      <c r="O60" s="27"/>
      <c r="P60" s="27"/>
      <c r="Q60" s="27"/>
      <c r="R60" s="27"/>
      <c r="S60" s="27"/>
    </row>
    <row r="61" spans="2:19" x14ac:dyDescent="0.2">
      <c r="B61" s="28">
        <f t="shared" si="1"/>
        <v>0</v>
      </c>
      <c r="C61" s="28">
        <f t="shared" si="2"/>
        <v>0</v>
      </c>
      <c r="D61" s="42">
        <f t="shared" si="3"/>
        <v>44429</v>
      </c>
      <c r="E61" s="41" t="s">
        <v>281</v>
      </c>
      <c r="F61" s="25"/>
      <c r="G61" s="27"/>
      <c r="H61" s="27"/>
      <c r="I61" s="27"/>
      <c r="J61" s="27"/>
      <c r="K61" s="27"/>
      <c r="L61" s="27"/>
      <c r="M61" s="27"/>
      <c r="N61" s="27"/>
      <c r="O61" s="27"/>
      <c r="P61" s="27"/>
      <c r="Q61" s="27"/>
      <c r="R61" s="27"/>
      <c r="S61" s="27"/>
    </row>
    <row r="62" spans="2:19" x14ac:dyDescent="0.2">
      <c r="B62" s="28">
        <f t="shared" si="1"/>
        <v>0</v>
      </c>
      <c r="C62" s="28">
        <f t="shared" si="2"/>
        <v>0</v>
      </c>
      <c r="D62" s="42">
        <f t="shared" si="3"/>
        <v>44430</v>
      </c>
      <c r="E62" s="41" t="s">
        <v>282</v>
      </c>
      <c r="F62" s="25"/>
      <c r="G62" s="27"/>
      <c r="H62" s="27"/>
      <c r="I62" s="27"/>
      <c r="J62" s="27"/>
      <c r="K62" s="27"/>
      <c r="L62" s="27"/>
      <c r="M62" s="27"/>
      <c r="N62" s="27"/>
      <c r="O62" s="27"/>
      <c r="P62" s="27"/>
      <c r="Q62" s="27"/>
      <c r="R62" s="27"/>
      <c r="S62" s="27"/>
    </row>
    <row r="63" spans="2:19" x14ac:dyDescent="0.2">
      <c r="B63" s="28">
        <f t="shared" si="1"/>
        <v>0</v>
      </c>
      <c r="C63" s="28">
        <f t="shared" si="2"/>
        <v>0</v>
      </c>
      <c r="D63" s="42">
        <f t="shared" si="3"/>
        <v>44431</v>
      </c>
      <c r="E63" s="41" t="s">
        <v>283</v>
      </c>
      <c r="F63" s="25"/>
      <c r="G63" s="27"/>
      <c r="H63" s="27"/>
      <c r="I63" s="27"/>
      <c r="J63" s="27"/>
      <c r="K63" s="27"/>
      <c r="L63" s="27"/>
      <c r="M63" s="27"/>
      <c r="N63" s="27"/>
      <c r="O63" s="27"/>
      <c r="P63" s="27"/>
      <c r="Q63" s="27"/>
      <c r="R63" s="27"/>
      <c r="S63" s="27"/>
    </row>
    <row r="64" spans="2:19" x14ac:dyDescent="0.2">
      <c r="B64" s="28">
        <f t="shared" si="1"/>
        <v>0</v>
      </c>
      <c r="C64" s="28">
        <f t="shared" si="2"/>
        <v>0</v>
      </c>
      <c r="D64" s="42">
        <f t="shared" si="3"/>
        <v>44432</v>
      </c>
      <c r="E64" s="41" t="s">
        <v>284</v>
      </c>
      <c r="F64" s="25"/>
      <c r="G64" s="27"/>
      <c r="H64" s="27"/>
      <c r="I64" s="27"/>
      <c r="J64" s="27"/>
      <c r="K64" s="27"/>
      <c r="L64" s="27"/>
      <c r="M64" s="27"/>
      <c r="N64" s="27"/>
      <c r="O64" s="27"/>
      <c r="P64" s="27"/>
      <c r="Q64" s="27"/>
      <c r="R64" s="27"/>
      <c r="S64" s="27"/>
    </row>
    <row r="65" spans="2:19" x14ac:dyDescent="0.2">
      <c r="B65" s="28">
        <f t="shared" si="1"/>
        <v>0</v>
      </c>
      <c r="C65" s="28">
        <f t="shared" si="2"/>
        <v>0</v>
      </c>
      <c r="D65" s="42">
        <f t="shared" si="3"/>
        <v>44433</v>
      </c>
      <c r="E65" s="41" t="s">
        <v>285</v>
      </c>
      <c r="F65" s="25"/>
      <c r="G65" s="27"/>
      <c r="H65" s="27"/>
      <c r="I65" s="27"/>
      <c r="J65" s="27"/>
      <c r="K65" s="27"/>
      <c r="L65" s="27"/>
      <c r="M65" s="27"/>
      <c r="N65" s="27"/>
      <c r="O65" s="27"/>
      <c r="P65" s="27"/>
      <c r="Q65" s="27"/>
      <c r="R65" s="27"/>
      <c r="S65" s="27"/>
    </row>
    <row r="66" spans="2:19" x14ac:dyDescent="0.2">
      <c r="B66" s="28">
        <f t="shared" si="1"/>
        <v>0</v>
      </c>
      <c r="C66" s="28">
        <f t="shared" si="2"/>
        <v>0</v>
      </c>
      <c r="D66" s="42">
        <f t="shared" si="3"/>
        <v>44434</v>
      </c>
      <c r="E66" s="41" t="s">
        <v>286</v>
      </c>
      <c r="F66" s="25"/>
      <c r="G66" s="27"/>
      <c r="H66" s="27"/>
      <c r="I66" s="27"/>
      <c r="J66" s="27"/>
      <c r="K66" s="27"/>
      <c r="L66" s="27"/>
      <c r="M66" s="27"/>
      <c r="N66" s="27"/>
      <c r="O66" s="27"/>
      <c r="P66" s="27"/>
      <c r="Q66" s="27"/>
      <c r="R66" s="27"/>
      <c r="S66" s="27"/>
    </row>
    <row r="67" spans="2:19" x14ac:dyDescent="0.2">
      <c r="B67" s="28">
        <f t="shared" si="1"/>
        <v>0</v>
      </c>
      <c r="C67" s="28">
        <f t="shared" si="2"/>
        <v>0</v>
      </c>
      <c r="D67" s="42">
        <f t="shared" si="3"/>
        <v>44435</v>
      </c>
      <c r="E67" s="41" t="s">
        <v>287</v>
      </c>
      <c r="F67" s="25"/>
      <c r="G67" s="27"/>
      <c r="H67" s="27"/>
      <c r="I67" s="27"/>
      <c r="J67" s="27"/>
      <c r="K67" s="27"/>
      <c r="L67" s="27"/>
      <c r="M67" s="27"/>
      <c r="N67" s="27"/>
      <c r="O67" s="27"/>
      <c r="P67" s="27"/>
      <c r="Q67" s="27"/>
      <c r="R67" s="27"/>
      <c r="S67" s="27"/>
    </row>
    <row r="68" spans="2:19" x14ac:dyDescent="0.2">
      <c r="B68" s="28">
        <f t="shared" si="1"/>
        <v>0</v>
      </c>
      <c r="C68" s="28">
        <f t="shared" si="2"/>
        <v>0</v>
      </c>
      <c r="D68" s="42">
        <f t="shared" si="3"/>
        <v>44436</v>
      </c>
      <c r="E68" s="41" t="s">
        <v>288</v>
      </c>
      <c r="F68" s="25"/>
      <c r="G68" s="27"/>
      <c r="H68" s="27"/>
      <c r="I68" s="27"/>
      <c r="J68" s="27"/>
      <c r="K68" s="27"/>
      <c r="L68" s="27"/>
      <c r="M68" s="27"/>
      <c r="N68" s="27"/>
      <c r="O68" s="27"/>
      <c r="P68" s="27"/>
      <c r="Q68" s="27"/>
      <c r="R68" s="27"/>
      <c r="S68" s="27"/>
    </row>
    <row r="69" spans="2:19" x14ac:dyDescent="0.2">
      <c r="B69" s="28">
        <f t="shared" si="1"/>
        <v>0</v>
      </c>
      <c r="C69" s="28">
        <f t="shared" si="2"/>
        <v>0</v>
      </c>
      <c r="D69" s="42">
        <f t="shared" si="3"/>
        <v>44437</v>
      </c>
      <c r="E69" s="41" t="s">
        <v>289</v>
      </c>
      <c r="F69" s="25"/>
      <c r="G69" s="27"/>
      <c r="H69" s="27"/>
      <c r="I69" s="27"/>
      <c r="J69" s="27"/>
      <c r="K69" s="27"/>
      <c r="L69" s="27"/>
      <c r="M69" s="27"/>
      <c r="N69" s="27"/>
      <c r="O69" s="27"/>
      <c r="P69" s="27"/>
      <c r="Q69" s="27"/>
      <c r="R69" s="27"/>
      <c r="S69" s="27"/>
    </row>
    <row r="70" spans="2:19" x14ac:dyDescent="0.2">
      <c r="B70" s="28">
        <f t="shared" si="1"/>
        <v>0</v>
      </c>
      <c r="C70" s="28">
        <f t="shared" si="2"/>
        <v>0</v>
      </c>
      <c r="D70" s="42">
        <f t="shared" si="3"/>
        <v>44438</v>
      </c>
      <c r="E70" s="41" t="s">
        <v>290</v>
      </c>
      <c r="F70" s="25"/>
      <c r="G70" s="27"/>
      <c r="H70" s="27"/>
      <c r="I70" s="27"/>
      <c r="J70" s="27"/>
      <c r="K70" s="27"/>
      <c r="L70" s="27"/>
      <c r="M70" s="27"/>
      <c r="N70" s="27"/>
      <c r="O70" s="27"/>
      <c r="P70" s="27"/>
      <c r="Q70" s="27"/>
      <c r="R70" s="27"/>
      <c r="S70" s="27"/>
    </row>
    <row r="71" spans="2:19" x14ac:dyDescent="0.2">
      <c r="B71" s="28">
        <f t="shared" si="1"/>
        <v>0</v>
      </c>
      <c r="C71" s="28">
        <f t="shared" si="2"/>
        <v>0</v>
      </c>
      <c r="D71" s="42">
        <f t="shared" si="3"/>
        <v>44439</v>
      </c>
      <c r="E71" s="41" t="s">
        <v>291</v>
      </c>
      <c r="F71" s="25"/>
      <c r="G71" s="27"/>
      <c r="H71" s="27"/>
      <c r="I71" s="27"/>
      <c r="J71" s="27"/>
      <c r="K71" s="27"/>
      <c r="L71" s="27"/>
      <c r="M71" s="27"/>
      <c r="N71" s="27"/>
      <c r="O71" s="27"/>
      <c r="P71" s="27"/>
      <c r="Q71" s="27"/>
      <c r="R71" s="27"/>
      <c r="S71" s="27"/>
    </row>
    <row r="72" spans="2:19" x14ac:dyDescent="0.2">
      <c r="B72" s="28">
        <f t="shared" si="1"/>
        <v>0</v>
      </c>
      <c r="C72" s="28">
        <f t="shared" si="2"/>
        <v>0</v>
      </c>
      <c r="D72" s="42">
        <f t="shared" si="3"/>
        <v>44440</v>
      </c>
      <c r="E72" s="41" t="s">
        <v>292</v>
      </c>
      <c r="F72" s="25"/>
      <c r="G72" s="27"/>
      <c r="H72" s="27"/>
      <c r="I72" s="27"/>
      <c r="J72" s="27"/>
      <c r="K72" s="27"/>
      <c r="L72" s="27"/>
      <c r="M72" s="27"/>
      <c r="N72" s="27"/>
      <c r="O72" s="27"/>
      <c r="P72" s="27"/>
      <c r="Q72" s="27"/>
      <c r="R72" s="27"/>
      <c r="S72" s="27"/>
    </row>
    <row r="73" spans="2:19" x14ac:dyDescent="0.2">
      <c r="B73" s="28">
        <f t="shared" si="1"/>
        <v>0</v>
      </c>
      <c r="C73" s="28">
        <f t="shared" si="2"/>
        <v>0</v>
      </c>
      <c r="D73" s="42">
        <f t="shared" si="3"/>
        <v>44441</v>
      </c>
      <c r="E73" s="41" t="s">
        <v>293</v>
      </c>
      <c r="F73" s="25"/>
      <c r="G73" s="27"/>
      <c r="H73" s="27"/>
      <c r="I73" s="27"/>
      <c r="J73" s="27"/>
      <c r="K73" s="27"/>
      <c r="L73" s="27"/>
      <c r="M73" s="27"/>
      <c r="N73" s="27"/>
      <c r="O73" s="27"/>
      <c r="P73" s="27"/>
      <c r="Q73" s="27"/>
      <c r="R73" s="27"/>
      <c r="S73" s="27"/>
    </row>
    <row r="74" spans="2:19" x14ac:dyDescent="0.2">
      <c r="B74" s="28">
        <f t="shared" si="1"/>
        <v>0</v>
      </c>
      <c r="C74" s="28">
        <f t="shared" si="2"/>
        <v>0</v>
      </c>
      <c r="D74" s="42">
        <f t="shared" ref="D74:D101" si="4">DATE(Jaar,MONTH(DATEVALUE(E74)),DAY(DATEVALUE(E74)))</f>
        <v>44442</v>
      </c>
      <c r="E74" s="41" t="s">
        <v>294</v>
      </c>
      <c r="F74" s="25"/>
      <c r="G74" s="27"/>
      <c r="H74" s="27"/>
      <c r="I74" s="27"/>
      <c r="J74" s="27"/>
      <c r="K74" s="27"/>
      <c r="L74" s="27"/>
      <c r="M74" s="27"/>
      <c r="N74" s="27"/>
      <c r="O74" s="27"/>
      <c r="P74" s="27"/>
      <c r="Q74" s="27"/>
      <c r="R74" s="27"/>
      <c r="S74" s="27"/>
    </row>
    <row r="75" spans="2:19" x14ac:dyDescent="0.2">
      <c r="B75" s="28">
        <f t="shared" ref="B75:B96" si="5">SUM(G75:S75)</f>
        <v>0</v>
      </c>
      <c r="C75" s="28">
        <f t="shared" ref="C75:C101" si="6">MAX(0,B75)</f>
        <v>0</v>
      </c>
      <c r="D75" s="42">
        <f t="shared" si="4"/>
        <v>44443</v>
      </c>
      <c r="E75" s="41" t="s">
        <v>295</v>
      </c>
      <c r="F75" s="25"/>
      <c r="G75" s="27"/>
      <c r="H75" s="27"/>
      <c r="I75" s="27"/>
      <c r="J75" s="27"/>
      <c r="K75" s="27"/>
      <c r="L75" s="27"/>
      <c r="M75" s="27"/>
      <c r="N75" s="27"/>
      <c r="O75" s="27"/>
      <c r="P75" s="27"/>
      <c r="Q75" s="27"/>
      <c r="R75" s="27"/>
      <c r="S75" s="27"/>
    </row>
    <row r="76" spans="2:19" x14ac:dyDescent="0.2">
      <c r="B76" s="28">
        <f t="shared" si="5"/>
        <v>0</v>
      </c>
      <c r="C76" s="28">
        <f t="shared" si="6"/>
        <v>0</v>
      </c>
      <c r="D76" s="42">
        <f t="shared" si="4"/>
        <v>44444</v>
      </c>
      <c r="E76" s="41" t="s">
        <v>296</v>
      </c>
      <c r="F76" s="25"/>
      <c r="G76" s="27"/>
      <c r="H76" s="27"/>
      <c r="I76" s="27"/>
      <c r="J76" s="27"/>
      <c r="K76" s="27"/>
      <c r="L76" s="27"/>
      <c r="M76" s="27"/>
      <c r="N76" s="27"/>
      <c r="O76" s="27"/>
      <c r="P76" s="27"/>
      <c r="Q76" s="27"/>
      <c r="R76" s="27"/>
      <c r="S76" s="27"/>
    </row>
    <row r="77" spans="2:19" x14ac:dyDescent="0.2">
      <c r="B77" s="28">
        <f t="shared" si="5"/>
        <v>0</v>
      </c>
      <c r="C77" s="28">
        <f t="shared" si="6"/>
        <v>0</v>
      </c>
      <c r="D77" s="42">
        <f t="shared" si="4"/>
        <v>44445</v>
      </c>
      <c r="E77" s="41" t="s">
        <v>297</v>
      </c>
      <c r="F77" s="25"/>
      <c r="G77" s="27"/>
      <c r="H77" s="27"/>
      <c r="I77" s="27"/>
      <c r="J77" s="27"/>
      <c r="K77" s="27"/>
      <c r="L77" s="27"/>
      <c r="M77" s="27"/>
      <c r="N77" s="27"/>
      <c r="O77" s="27"/>
      <c r="P77" s="27"/>
      <c r="Q77" s="27"/>
      <c r="R77" s="27"/>
      <c r="S77" s="27"/>
    </row>
    <row r="78" spans="2:19" x14ac:dyDescent="0.2">
      <c r="B78" s="28">
        <f t="shared" si="5"/>
        <v>0</v>
      </c>
      <c r="C78" s="28">
        <f t="shared" si="6"/>
        <v>0</v>
      </c>
      <c r="D78" s="42">
        <f t="shared" si="4"/>
        <v>44446</v>
      </c>
      <c r="E78" s="41" t="s">
        <v>298</v>
      </c>
      <c r="F78" s="25"/>
      <c r="G78" s="27"/>
      <c r="H78" s="27"/>
      <c r="I78" s="27"/>
      <c r="J78" s="27"/>
      <c r="K78" s="27"/>
      <c r="L78" s="27"/>
      <c r="M78" s="27"/>
      <c r="N78" s="27"/>
      <c r="O78" s="27"/>
      <c r="P78" s="27"/>
      <c r="Q78" s="27"/>
      <c r="R78" s="27"/>
      <c r="S78" s="27"/>
    </row>
    <row r="79" spans="2:19" x14ac:dyDescent="0.2">
      <c r="B79" s="28">
        <f t="shared" si="5"/>
        <v>0</v>
      </c>
      <c r="C79" s="28">
        <f t="shared" si="6"/>
        <v>0</v>
      </c>
      <c r="D79" s="42">
        <f t="shared" si="4"/>
        <v>44447</v>
      </c>
      <c r="E79" s="41" t="s">
        <v>299</v>
      </c>
      <c r="F79" s="25"/>
      <c r="G79" s="27"/>
      <c r="H79" s="27"/>
      <c r="I79" s="27"/>
      <c r="J79" s="27"/>
      <c r="K79" s="27"/>
      <c r="L79" s="27"/>
      <c r="M79" s="27"/>
      <c r="N79" s="27"/>
      <c r="O79" s="27"/>
      <c r="P79" s="27"/>
      <c r="Q79" s="27"/>
      <c r="R79" s="27"/>
      <c r="S79" s="27"/>
    </row>
    <row r="80" spans="2:19" x14ac:dyDescent="0.2">
      <c r="B80" s="28">
        <f t="shared" si="5"/>
        <v>0</v>
      </c>
      <c r="C80" s="28">
        <f t="shared" si="6"/>
        <v>0</v>
      </c>
      <c r="D80" s="42">
        <f t="shared" si="4"/>
        <v>44448</v>
      </c>
      <c r="E80" s="41" t="s">
        <v>300</v>
      </c>
      <c r="F80" s="25"/>
      <c r="G80" s="27"/>
      <c r="H80" s="27"/>
      <c r="I80" s="27"/>
      <c r="J80" s="27"/>
      <c r="K80" s="27"/>
      <c r="L80" s="27"/>
      <c r="M80" s="27"/>
      <c r="N80" s="27"/>
      <c r="O80" s="27"/>
      <c r="P80" s="27"/>
      <c r="Q80" s="27"/>
      <c r="R80" s="27"/>
      <c r="S80" s="27"/>
    </row>
    <row r="81" spans="2:19" x14ac:dyDescent="0.2">
      <c r="B81" s="28">
        <f t="shared" si="5"/>
        <v>0</v>
      </c>
      <c r="C81" s="28">
        <f t="shared" si="6"/>
        <v>0</v>
      </c>
      <c r="D81" s="42">
        <f t="shared" si="4"/>
        <v>44449</v>
      </c>
      <c r="E81" s="41" t="s">
        <v>301</v>
      </c>
      <c r="F81" s="25"/>
      <c r="G81" s="27"/>
      <c r="H81" s="27"/>
      <c r="I81" s="27"/>
      <c r="J81" s="27"/>
      <c r="K81" s="27"/>
      <c r="L81" s="27"/>
      <c r="M81" s="27"/>
      <c r="N81" s="27"/>
      <c r="O81" s="27"/>
      <c r="P81" s="27"/>
      <c r="Q81" s="27"/>
      <c r="R81" s="27"/>
      <c r="S81" s="27"/>
    </row>
    <row r="82" spans="2:19" x14ac:dyDescent="0.2">
      <c r="B82" s="28">
        <f t="shared" si="5"/>
        <v>0</v>
      </c>
      <c r="C82" s="28">
        <f t="shared" si="6"/>
        <v>0</v>
      </c>
      <c r="D82" s="42">
        <f t="shared" si="4"/>
        <v>44450</v>
      </c>
      <c r="E82" s="41" t="s">
        <v>302</v>
      </c>
      <c r="F82" s="25"/>
      <c r="G82" s="27"/>
      <c r="H82" s="27"/>
      <c r="I82" s="27"/>
      <c r="J82" s="27"/>
      <c r="K82" s="27"/>
      <c r="L82" s="27"/>
      <c r="M82" s="27"/>
      <c r="N82" s="27"/>
      <c r="O82" s="27"/>
      <c r="P82" s="27"/>
      <c r="Q82" s="27"/>
      <c r="R82" s="27"/>
      <c r="S82" s="27"/>
    </row>
    <row r="83" spans="2:19" x14ac:dyDescent="0.2">
      <c r="B83" s="28">
        <f t="shared" si="5"/>
        <v>0</v>
      </c>
      <c r="C83" s="28">
        <f t="shared" si="6"/>
        <v>0</v>
      </c>
      <c r="D83" s="42">
        <f t="shared" si="4"/>
        <v>44451</v>
      </c>
      <c r="E83" s="41" t="s">
        <v>303</v>
      </c>
      <c r="F83" s="25"/>
      <c r="G83" s="27"/>
      <c r="H83" s="27"/>
      <c r="I83" s="27"/>
      <c r="J83" s="27"/>
      <c r="K83" s="27"/>
      <c r="L83" s="27"/>
      <c r="M83" s="27"/>
      <c r="N83" s="27"/>
      <c r="O83" s="27"/>
      <c r="P83" s="27"/>
      <c r="Q83" s="27"/>
      <c r="R83" s="27"/>
      <c r="S83" s="27"/>
    </row>
    <row r="84" spans="2:19" x14ac:dyDescent="0.2">
      <c r="B84" s="28">
        <f t="shared" si="5"/>
        <v>0</v>
      </c>
      <c r="C84" s="28">
        <f t="shared" si="6"/>
        <v>0</v>
      </c>
      <c r="D84" s="42">
        <f t="shared" si="4"/>
        <v>44452</v>
      </c>
      <c r="E84" s="41" t="s">
        <v>304</v>
      </c>
      <c r="F84" s="25"/>
      <c r="G84" s="27"/>
      <c r="H84" s="27"/>
      <c r="I84" s="27"/>
      <c r="J84" s="27"/>
      <c r="K84" s="27"/>
      <c r="L84" s="27"/>
      <c r="M84" s="27"/>
      <c r="N84" s="27"/>
      <c r="O84" s="27"/>
      <c r="P84" s="27"/>
      <c r="Q84" s="27"/>
      <c r="R84" s="27"/>
      <c r="S84" s="27"/>
    </row>
    <row r="85" spans="2:19" x14ac:dyDescent="0.2">
      <c r="B85" s="28">
        <f t="shared" si="5"/>
        <v>0</v>
      </c>
      <c r="C85" s="28">
        <f t="shared" si="6"/>
        <v>0</v>
      </c>
      <c r="D85" s="42">
        <f t="shared" si="4"/>
        <v>44453</v>
      </c>
      <c r="E85" s="41" t="s">
        <v>305</v>
      </c>
      <c r="F85" s="25"/>
      <c r="G85" s="27"/>
      <c r="H85" s="27"/>
      <c r="I85" s="27"/>
      <c r="J85" s="27"/>
      <c r="K85" s="27"/>
      <c r="L85" s="27"/>
      <c r="M85" s="27"/>
      <c r="N85" s="27"/>
      <c r="O85" s="27"/>
      <c r="P85" s="27"/>
      <c r="Q85" s="27"/>
      <c r="R85" s="27"/>
      <c r="S85" s="27"/>
    </row>
    <row r="86" spans="2:19" x14ac:dyDescent="0.2">
      <c r="B86" s="28">
        <f t="shared" si="5"/>
        <v>0</v>
      </c>
      <c r="C86" s="28">
        <f t="shared" si="6"/>
        <v>0</v>
      </c>
      <c r="D86" s="42">
        <f t="shared" si="4"/>
        <v>44454</v>
      </c>
      <c r="E86" s="41" t="s">
        <v>306</v>
      </c>
      <c r="F86" s="25"/>
      <c r="G86" s="27"/>
      <c r="H86" s="27"/>
      <c r="I86" s="27"/>
      <c r="J86" s="27"/>
      <c r="K86" s="27"/>
      <c r="L86" s="27"/>
      <c r="M86" s="27"/>
      <c r="N86" s="27"/>
      <c r="O86" s="27"/>
      <c r="P86" s="27"/>
      <c r="Q86" s="27"/>
      <c r="R86" s="27"/>
      <c r="S86" s="27"/>
    </row>
    <row r="87" spans="2:19" x14ac:dyDescent="0.2">
      <c r="B87" s="28">
        <f t="shared" si="5"/>
        <v>0</v>
      </c>
      <c r="C87" s="28">
        <f t="shared" si="6"/>
        <v>0</v>
      </c>
      <c r="D87" s="42">
        <f t="shared" si="4"/>
        <v>44455</v>
      </c>
      <c r="E87" s="41" t="s">
        <v>307</v>
      </c>
      <c r="F87" s="25"/>
      <c r="G87" s="27"/>
      <c r="H87" s="27"/>
      <c r="I87" s="27"/>
      <c r="J87" s="27"/>
      <c r="K87" s="27"/>
      <c r="L87" s="27"/>
      <c r="M87" s="27"/>
      <c r="N87" s="27"/>
      <c r="O87" s="27"/>
      <c r="P87" s="27"/>
      <c r="Q87" s="27"/>
      <c r="R87" s="27"/>
      <c r="S87" s="27"/>
    </row>
    <row r="88" spans="2:19" x14ac:dyDescent="0.2">
      <c r="B88" s="28">
        <f t="shared" si="5"/>
        <v>0</v>
      </c>
      <c r="C88" s="28">
        <f t="shared" si="6"/>
        <v>0</v>
      </c>
      <c r="D88" s="42">
        <f t="shared" si="4"/>
        <v>44456</v>
      </c>
      <c r="E88" s="41" t="s">
        <v>308</v>
      </c>
      <c r="F88" s="25"/>
      <c r="G88" s="27"/>
      <c r="H88" s="27"/>
      <c r="I88" s="27"/>
      <c r="J88" s="27"/>
      <c r="K88" s="27"/>
      <c r="L88" s="27"/>
      <c r="M88" s="27"/>
      <c r="N88" s="27"/>
      <c r="O88" s="27"/>
      <c r="P88" s="27"/>
      <c r="Q88" s="27"/>
      <c r="R88" s="27"/>
      <c r="S88" s="27"/>
    </row>
    <row r="89" spans="2:19" x14ac:dyDescent="0.2">
      <c r="B89" s="28">
        <f t="shared" si="5"/>
        <v>0</v>
      </c>
      <c r="C89" s="28">
        <f t="shared" si="6"/>
        <v>0</v>
      </c>
      <c r="D89" s="42">
        <f t="shared" si="4"/>
        <v>44457</v>
      </c>
      <c r="E89" s="41" t="s">
        <v>309</v>
      </c>
      <c r="F89" s="25"/>
      <c r="G89" s="27"/>
      <c r="H89" s="27"/>
      <c r="I89" s="27"/>
      <c r="J89" s="27"/>
      <c r="K89" s="27"/>
      <c r="L89" s="27"/>
      <c r="M89" s="27"/>
      <c r="N89" s="27"/>
      <c r="O89" s="27"/>
      <c r="P89" s="27"/>
      <c r="Q89" s="27"/>
      <c r="R89" s="27"/>
      <c r="S89" s="27"/>
    </row>
    <row r="90" spans="2:19" x14ac:dyDescent="0.2">
      <c r="B90" s="28">
        <f t="shared" si="5"/>
        <v>0</v>
      </c>
      <c r="C90" s="28">
        <f t="shared" si="6"/>
        <v>0</v>
      </c>
      <c r="D90" s="42">
        <f t="shared" si="4"/>
        <v>44458</v>
      </c>
      <c r="E90" s="41" t="s">
        <v>310</v>
      </c>
      <c r="F90" s="25"/>
      <c r="G90" s="27"/>
      <c r="H90" s="27"/>
      <c r="I90" s="27"/>
      <c r="J90" s="27"/>
      <c r="K90" s="27"/>
      <c r="L90" s="27"/>
      <c r="M90" s="27"/>
      <c r="N90" s="27"/>
      <c r="O90" s="27"/>
      <c r="P90" s="27"/>
      <c r="Q90" s="27"/>
      <c r="R90" s="27"/>
      <c r="S90" s="27"/>
    </row>
    <row r="91" spans="2:19" x14ac:dyDescent="0.2">
      <c r="B91" s="28">
        <f t="shared" si="5"/>
        <v>0</v>
      </c>
      <c r="C91" s="28">
        <f t="shared" si="6"/>
        <v>0</v>
      </c>
      <c r="D91" s="42">
        <f t="shared" si="4"/>
        <v>44459</v>
      </c>
      <c r="E91" s="41" t="s">
        <v>311</v>
      </c>
      <c r="F91" s="25"/>
      <c r="G91" s="27"/>
      <c r="H91" s="27"/>
      <c r="I91" s="27"/>
      <c r="J91" s="27"/>
      <c r="K91" s="27"/>
      <c r="L91" s="27"/>
      <c r="M91" s="27"/>
      <c r="N91" s="27"/>
      <c r="O91" s="27"/>
      <c r="P91" s="27"/>
      <c r="Q91" s="27"/>
      <c r="R91" s="27"/>
      <c r="S91" s="27"/>
    </row>
    <row r="92" spans="2:19" x14ac:dyDescent="0.2">
      <c r="B92" s="28">
        <f t="shared" si="5"/>
        <v>0</v>
      </c>
      <c r="C92" s="28">
        <f t="shared" si="6"/>
        <v>0</v>
      </c>
      <c r="D92" s="42">
        <f t="shared" si="4"/>
        <v>44460</v>
      </c>
      <c r="E92" s="41" t="s">
        <v>312</v>
      </c>
      <c r="F92" s="25"/>
      <c r="G92" s="27"/>
      <c r="H92" s="27"/>
      <c r="I92" s="27"/>
      <c r="J92" s="27"/>
      <c r="K92" s="27"/>
      <c r="L92" s="27"/>
      <c r="M92" s="27"/>
      <c r="N92" s="27"/>
      <c r="O92" s="27"/>
      <c r="P92" s="27"/>
      <c r="Q92" s="27"/>
      <c r="R92" s="27"/>
      <c r="S92" s="27"/>
    </row>
    <row r="93" spans="2:19" x14ac:dyDescent="0.2">
      <c r="B93" s="28">
        <f t="shared" si="5"/>
        <v>0</v>
      </c>
      <c r="C93" s="28">
        <f t="shared" si="6"/>
        <v>0</v>
      </c>
      <c r="D93" s="42">
        <f t="shared" si="4"/>
        <v>44461</v>
      </c>
      <c r="E93" s="41" t="s">
        <v>313</v>
      </c>
      <c r="F93" s="25"/>
      <c r="G93" s="27"/>
      <c r="H93" s="27"/>
      <c r="I93" s="27"/>
      <c r="J93" s="27"/>
      <c r="K93" s="27"/>
      <c r="L93" s="27"/>
      <c r="M93" s="27"/>
      <c r="N93" s="27"/>
      <c r="O93" s="27"/>
      <c r="P93" s="27"/>
      <c r="Q93" s="27"/>
      <c r="R93" s="27"/>
      <c r="S93" s="27"/>
    </row>
    <row r="94" spans="2:19" x14ac:dyDescent="0.2">
      <c r="B94" s="28">
        <f t="shared" si="5"/>
        <v>0</v>
      </c>
      <c r="C94" s="28">
        <f t="shared" si="6"/>
        <v>0</v>
      </c>
      <c r="D94" s="42">
        <f t="shared" si="4"/>
        <v>44462</v>
      </c>
      <c r="E94" s="41" t="s">
        <v>314</v>
      </c>
      <c r="F94" s="25"/>
      <c r="G94" s="27"/>
      <c r="H94" s="27"/>
      <c r="I94" s="27"/>
      <c r="J94" s="27"/>
      <c r="K94" s="27"/>
      <c r="L94" s="27"/>
      <c r="M94" s="27"/>
      <c r="N94" s="27"/>
      <c r="O94" s="27"/>
      <c r="P94" s="27"/>
      <c r="Q94" s="27"/>
      <c r="R94" s="27"/>
      <c r="S94" s="27"/>
    </row>
    <row r="95" spans="2:19" x14ac:dyDescent="0.2">
      <c r="B95" s="28">
        <f t="shared" si="5"/>
        <v>0</v>
      </c>
      <c r="C95" s="28">
        <f t="shared" si="6"/>
        <v>0</v>
      </c>
      <c r="D95" s="42">
        <f t="shared" si="4"/>
        <v>44463</v>
      </c>
      <c r="E95" s="41" t="s">
        <v>315</v>
      </c>
      <c r="F95" s="25"/>
      <c r="G95" s="27"/>
      <c r="H95" s="27"/>
      <c r="I95" s="27"/>
      <c r="J95" s="27"/>
      <c r="K95" s="27"/>
      <c r="L95" s="27"/>
      <c r="M95" s="27"/>
      <c r="N95" s="27"/>
      <c r="O95" s="27"/>
      <c r="P95" s="27"/>
      <c r="Q95" s="27"/>
      <c r="R95" s="27"/>
      <c r="S95" s="27"/>
    </row>
    <row r="96" spans="2:19" x14ac:dyDescent="0.2">
      <c r="B96" s="28">
        <f t="shared" si="5"/>
        <v>0</v>
      </c>
      <c r="C96" s="28">
        <f t="shared" si="6"/>
        <v>0</v>
      </c>
      <c r="D96" s="42">
        <f t="shared" si="4"/>
        <v>44464</v>
      </c>
      <c r="E96" s="41" t="s">
        <v>316</v>
      </c>
      <c r="F96" s="25"/>
      <c r="G96" s="27"/>
      <c r="H96" s="27"/>
      <c r="I96" s="27"/>
      <c r="J96" s="27"/>
      <c r="K96" s="27"/>
      <c r="L96" s="27"/>
      <c r="M96" s="27"/>
      <c r="N96" s="27"/>
      <c r="O96" s="27"/>
      <c r="P96" s="27"/>
      <c r="Q96" s="27"/>
      <c r="R96" s="27"/>
      <c r="S96" s="27"/>
    </row>
    <row r="97" spans="2:19" x14ac:dyDescent="0.2">
      <c r="B97" s="28">
        <f t="shared" ref="B97:B101" si="7">SUM(G97:S97)</f>
        <v>0</v>
      </c>
      <c r="C97" s="28">
        <f t="shared" si="6"/>
        <v>0</v>
      </c>
      <c r="D97" s="42">
        <f t="shared" si="4"/>
        <v>44465</v>
      </c>
      <c r="E97" s="41" t="s">
        <v>317</v>
      </c>
      <c r="F97" s="25"/>
      <c r="G97" s="27"/>
      <c r="H97" s="27"/>
      <c r="I97" s="27"/>
      <c r="J97" s="27"/>
      <c r="K97" s="27"/>
      <c r="L97" s="27"/>
      <c r="M97" s="27"/>
      <c r="N97" s="27"/>
      <c r="O97" s="27"/>
      <c r="P97" s="27"/>
      <c r="Q97" s="27"/>
      <c r="R97" s="27"/>
      <c r="S97" s="27"/>
    </row>
    <row r="98" spans="2:19" x14ac:dyDescent="0.2">
      <c r="B98" s="28">
        <f t="shared" si="7"/>
        <v>0</v>
      </c>
      <c r="C98" s="28">
        <f t="shared" si="6"/>
        <v>0</v>
      </c>
      <c r="D98" s="42">
        <f t="shared" si="4"/>
        <v>44466</v>
      </c>
      <c r="E98" s="41" t="s">
        <v>318</v>
      </c>
      <c r="F98" s="25"/>
      <c r="G98" s="27"/>
      <c r="H98" s="27"/>
      <c r="I98" s="27"/>
      <c r="J98" s="27"/>
      <c r="K98" s="27"/>
      <c r="L98" s="27"/>
      <c r="M98" s="27"/>
      <c r="N98" s="27"/>
      <c r="O98" s="27"/>
      <c r="P98" s="27"/>
      <c r="Q98" s="27"/>
      <c r="R98" s="27"/>
      <c r="S98" s="27"/>
    </row>
    <row r="99" spans="2:19" x14ac:dyDescent="0.2">
      <c r="B99" s="28">
        <f t="shared" si="7"/>
        <v>0</v>
      </c>
      <c r="C99" s="28">
        <f t="shared" si="6"/>
        <v>0</v>
      </c>
      <c r="D99" s="42">
        <f t="shared" si="4"/>
        <v>44467</v>
      </c>
      <c r="E99" s="41" t="s">
        <v>319</v>
      </c>
      <c r="F99" s="25"/>
      <c r="G99" s="27"/>
      <c r="H99" s="27"/>
      <c r="I99" s="27"/>
      <c r="J99" s="27"/>
      <c r="K99" s="27"/>
      <c r="L99" s="27"/>
      <c r="M99" s="27"/>
      <c r="N99" s="27"/>
      <c r="O99" s="27"/>
      <c r="P99" s="27"/>
      <c r="Q99" s="27"/>
      <c r="R99" s="27"/>
      <c r="S99" s="27"/>
    </row>
    <row r="100" spans="2:19" x14ac:dyDescent="0.2">
      <c r="B100" s="28">
        <f t="shared" si="7"/>
        <v>0</v>
      </c>
      <c r="C100" s="28">
        <f t="shared" si="6"/>
        <v>0</v>
      </c>
      <c r="D100" s="42">
        <f t="shared" si="4"/>
        <v>44468</v>
      </c>
      <c r="E100" s="41" t="s">
        <v>320</v>
      </c>
      <c r="F100" s="25"/>
      <c r="G100" s="27"/>
      <c r="H100" s="27"/>
      <c r="I100" s="27"/>
      <c r="J100" s="27"/>
      <c r="K100" s="27"/>
      <c r="L100" s="27"/>
      <c r="M100" s="27"/>
      <c r="N100" s="27"/>
      <c r="O100" s="27"/>
      <c r="P100" s="27"/>
      <c r="Q100" s="27"/>
      <c r="R100" s="27"/>
      <c r="S100" s="27"/>
    </row>
    <row r="101" spans="2:19" x14ac:dyDescent="0.2">
      <c r="B101" s="28">
        <f t="shared" si="7"/>
        <v>0</v>
      </c>
      <c r="C101" s="28">
        <f t="shared" si="6"/>
        <v>0</v>
      </c>
      <c r="D101" s="42">
        <f t="shared" si="4"/>
        <v>44469</v>
      </c>
      <c r="E101" s="41" t="s">
        <v>321</v>
      </c>
      <c r="F101" s="25"/>
      <c r="G101" s="27"/>
      <c r="H101" s="27"/>
      <c r="I101" s="27"/>
      <c r="J101" s="27"/>
      <c r="K101" s="27"/>
      <c r="L101" s="27"/>
      <c r="M101" s="27"/>
      <c r="N101" s="27"/>
      <c r="O101" s="27"/>
      <c r="P101" s="27"/>
      <c r="Q101" s="27"/>
      <c r="R101" s="27"/>
      <c r="S101" s="27"/>
    </row>
    <row r="102" spans="2:19" x14ac:dyDescent="0.2">
      <c r="B102" s="29"/>
      <c r="C102" s="29">
        <f>SUM(C10:C101)</f>
        <v>20733140</v>
      </c>
      <c r="D102" s="17"/>
      <c r="E102" s="17"/>
      <c r="F102" s="17"/>
    </row>
  </sheetData>
  <mergeCells count="13">
    <mergeCell ref="G5:H5"/>
    <mergeCell ref="J5:L5"/>
    <mergeCell ref="G6:H6"/>
    <mergeCell ref="J6:L6"/>
    <mergeCell ref="B8:B9"/>
    <mergeCell ref="C8:C9"/>
    <mergeCell ref="D9:E9"/>
    <mergeCell ref="G2:H2"/>
    <mergeCell ref="J2:L2"/>
    <mergeCell ref="G3:H3"/>
    <mergeCell ref="J3:L3"/>
    <mergeCell ref="G4:H4"/>
    <mergeCell ref="J4:L4"/>
  </mergeCells>
  <conditionalFormatting sqref="G10:S101">
    <cfRule type="expression" dxfId="3" priority="2">
      <formula>WEEKDAY($D10)=1</formula>
    </cfRule>
  </conditionalFormatting>
  <conditionalFormatting sqref="G10:S101">
    <cfRule type="expression" dxfId="2" priority="1">
      <formula>WEEKDAY($D10)=7</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B1:S102"/>
  <sheetViews>
    <sheetView workbookViewId="0">
      <pane xSplit="6" ySplit="9" topLeftCell="G10" activePane="bottomRight" state="frozen"/>
      <selection pane="topRight" activeCell="F1" sqref="F1"/>
      <selection pane="bottomLeft" activeCell="A10" sqref="A10"/>
      <selection pane="bottomRight" activeCell="I6" sqref="I6"/>
    </sheetView>
  </sheetViews>
  <sheetFormatPr defaultRowHeight="12.75" x14ac:dyDescent="0.2"/>
  <cols>
    <col min="1" max="1" width="1" style="13" customWidth="1"/>
    <col min="2" max="2" width="11.19921875" style="13" customWidth="1"/>
    <col min="3" max="3" width="10.296875" style="13" customWidth="1"/>
    <col min="4" max="4" width="2.3984375" style="16" bestFit="1" customWidth="1"/>
    <col min="5" max="5" width="4.3984375" style="16" bestFit="1" customWidth="1"/>
    <col min="6" max="6" width="1" style="16" customWidth="1"/>
    <col min="7" max="13" width="12" style="13" customWidth="1"/>
    <col min="14" max="14" width="10.5" style="13" bestFit="1" customWidth="1"/>
    <col min="15" max="16384" width="8.796875" style="13"/>
  </cols>
  <sheetData>
    <row r="1" spans="2:19" ht="7.5" customHeight="1" x14ac:dyDescent="0.2"/>
    <row r="2" spans="2:19" ht="15.75" x14ac:dyDescent="0.25">
      <c r="B2" s="36" t="s">
        <v>25</v>
      </c>
      <c r="G2" s="64" t="s">
        <v>41</v>
      </c>
      <c r="H2" s="64"/>
      <c r="I2" s="31"/>
      <c r="J2" s="64" t="s">
        <v>430</v>
      </c>
      <c r="K2" s="64"/>
      <c r="L2" s="64"/>
      <c r="M2" s="31"/>
    </row>
    <row r="3" spans="2:19" ht="15" x14ac:dyDescent="0.2">
      <c r="B3" s="15" t="s">
        <v>34</v>
      </c>
      <c r="C3" s="14">
        <f>Jaar</f>
        <v>2021</v>
      </c>
      <c r="F3" s="26"/>
      <c r="G3" s="62" t="s">
        <v>5</v>
      </c>
      <c r="H3" s="63"/>
      <c r="I3" s="35">
        <f>Drempelbedrag_2ehelft</f>
        <v>4000000</v>
      </c>
      <c r="J3" s="65" t="s">
        <v>39</v>
      </c>
      <c r="K3" s="66"/>
      <c r="L3" s="66"/>
      <c r="M3" s="33">
        <f>COUNT(B10:B101)-COUNTIF(B10:B101,0)</f>
        <v>0</v>
      </c>
    </row>
    <row r="4" spans="2:19" ht="15" x14ac:dyDescent="0.2">
      <c r="C4" s="34"/>
      <c r="F4" s="26"/>
      <c r="G4" s="62" t="s">
        <v>43</v>
      </c>
      <c r="H4" s="63"/>
      <c r="I4" s="30">
        <f>SUM(C10:C101)</f>
        <v>0</v>
      </c>
      <c r="J4" s="65" t="s">
        <v>43</v>
      </c>
      <c r="K4" s="66"/>
      <c r="L4" s="66"/>
      <c r="M4" s="30">
        <f>SUM(C10:C101)</f>
        <v>0</v>
      </c>
    </row>
    <row r="5" spans="2:19" ht="15" x14ac:dyDescent="0.2">
      <c r="B5" s="13" t="s">
        <v>40</v>
      </c>
      <c r="C5" s="14">
        <f>COUNT(D10:D101)</f>
        <v>92</v>
      </c>
      <c r="F5" s="26"/>
      <c r="G5" s="62" t="s">
        <v>45</v>
      </c>
      <c r="H5" s="63"/>
      <c r="I5" s="30">
        <f>I4/C5</f>
        <v>0</v>
      </c>
      <c r="J5" s="65" t="s">
        <v>46</v>
      </c>
      <c r="K5" s="66"/>
      <c r="L5" s="66"/>
      <c r="M5" s="30">
        <f>IFERROR(M4/M3,0)</f>
        <v>0</v>
      </c>
    </row>
    <row r="6" spans="2:19" ht="15" x14ac:dyDescent="0.2">
      <c r="G6" s="62" t="s">
        <v>47</v>
      </c>
      <c r="H6" s="63"/>
      <c r="I6" s="32">
        <f>I5-I3</f>
        <v>-4000000</v>
      </c>
      <c r="J6" s="65" t="s">
        <v>42</v>
      </c>
      <c r="K6" s="66"/>
      <c r="L6" s="66"/>
      <c r="M6" s="32">
        <f>IFERROR(M4/M3-I3,0)</f>
        <v>0</v>
      </c>
    </row>
    <row r="7" spans="2:19" ht="7.5" customHeight="1" x14ac:dyDescent="0.2"/>
    <row r="8" spans="2:19" x14ac:dyDescent="0.2">
      <c r="B8" s="60" t="s">
        <v>38</v>
      </c>
      <c r="C8" s="60" t="s">
        <v>43</v>
      </c>
      <c r="G8" s="18" t="s">
        <v>27</v>
      </c>
      <c r="H8" s="19" t="s">
        <v>29</v>
      </c>
      <c r="I8" s="19" t="s">
        <v>30</v>
      </c>
      <c r="J8" s="19" t="s">
        <v>31</v>
      </c>
      <c r="K8" s="19" t="s">
        <v>32</v>
      </c>
      <c r="L8" s="19" t="s">
        <v>33</v>
      </c>
      <c r="M8" s="19" t="s">
        <v>37</v>
      </c>
      <c r="N8" s="19"/>
      <c r="O8" s="19"/>
      <c r="P8" s="19"/>
      <c r="Q8" s="19"/>
      <c r="R8" s="19"/>
      <c r="S8" s="20"/>
    </row>
    <row r="9" spans="2:19" x14ac:dyDescent="0.2">
      <c r="B9" s="60"/>
      <c r="C9" s="60"/>
      <c r="D9" s="61" t="s">
        <v>26</v>
      </c>
      <c r="E9" s="61"/>
      <c r="G9" s="21" t="s">
        <v>28</v>
      </c>
      <c r="H9" s="22" t="s">
        <v>28</v>
      </c>
      <c r="I9" s="22" t="s">
        <v>28</v>
      </c>
      <c r="J9" s="22" t="s">
        <v>28</v>
      </c>
      <c r="K9" s="22" t="s">
        <v>28</v>
      </c>
      <c r="L9" s="22" t="s">
        <v>28</v>
      </c>
      <c r="M9" s="22" t="s">
        <v>28</v>
      </c>
      <c r="N9" s="23"/>
      <c r="O9" s="23"/>
      <c r="P9" s="23"/>
      <c r="Q9" s="23"/>
      <c r="R9" s="23"/>
      <c r="S9" s="24"/>
    </row>
    <row r="10" spans="2:19" x14ac:dyDescent="0.2">
      <c r="B10" s="28">
        <f>SUM(G10:S10)</f>
        <v>0</v>
      </c>
      <c r="C10" s="28">
        <f>MAX(0,B10)</f>
        <v>0</v>
      </c>
      <c r="D10" s="42">
        <f t="shared" ref="D10:D41" si="0">DATE(Jaar,MONTH(DATEVALUE(E10)),DAY(DATEVALUE(E10)))</f>
        <v>44470</v>
      </c>
      <c r="E10" s="41" t="s">
        <v>322</v>
      </c>
      <c r="F10" s="25"/>
      <c r="G10" s="27"/>
      <c r="H10" s="27"/>
      <c r="I10" s="27"/>
      <c r="J10" s="27"/>
      <c r="K10" s="27"/>
      <c r="L10" s="27"/>
      <c r="M10" s="27"/>
      <c r="N10" s="27"/>
      <c r="O10" s="27"/>
      <c r="P10" s="27"/>
      <c r="Q10" s="27"/>
      <c r="R10" s="27"/>
      <c r="S10" s="27"/>
    </row>
    <row r="11" spans="2:19" x14ac:dyDescent="0.2">
      <c r="B11" s="28">
        <f t="shared" ref="B11:B74" si="1">SUM(G11:S11)</f>
        <v>0</v>
      </c>
      <c r="C11" s="28">
        <f t="shared" ref="C11:C74" si="2">MAX(0,B11)</f>
        <v>0</v>
      </c>
      <c r="D11" s="42">
        <f t="shared" si="0"/>
        <v>44471</v>
      </c>
      <c r="E11" s="41" t="s">
        <v>323</v>
      </c>
      <c r="F11" s="25"/>
      <c r="G11" s="27"/>
      <c r="H11" s="27"/>
      <c r="I11" s="27"/>
      <c r="J11" s="27"/>
      <c r="K11" s="27"/>
      <c r="L11" s="27"/>
      <c r="M11" s="27"/>
      <c r="N11" s="27"/>
      <c r="O11" s="27"/>
      <c r="P11" s="27"/>
      <c r="Q11" s="27"/>
      <c r="R11" s="27"/>
      <c r="S11" s="27"/>
    </row>
    <row r="12" spans="2:19" x14ac:dyDescent="0.2">
      <c r="B12" s="28">
        <f t="shared" si="1"/>
        <v>0</v>
      </c>
      <c r="C12" s="28">
        <f t="shared" si="2"/>
        <v>0</v>
      </c>
      <c r="D12" s="42">
        <f t="shared" si="0"/>
        <v>44472</v>
      </c>
      <c r="E12" s="41" t="s">
        <v>324</v>
      </c>
      <c r="F12" s="25"/>
      <c r="G12" s="27"/>
      <c r="H12" s="27"/>
      <c r="I12" s="27"/>
      <c r="J12" s="27"/>
      <c r="K12" s="27"/>
      <c r="L12" s="27"/>
      <c r="M12" s="27"/>
      <c r="N12" s="27"/>
      <c r="O12" s="27"/>
      <c r="P12" s="27"/>
      <c r="Q12" s="27"/>
      <c r="R12" s="27"/>
      <c r="S12" s="27"/>
    </row>
    <row r="13" spans="2:19" x14ac:dyDescent="0.2">
      <c r="B13" s="28">
        <f t="shared" si="1"/>
        <v>0</v>
      </c>
      <c r="C13" s="28">
        <f t="shared" si="2"/>
        <v>0</v>
      </c>
      <c r="D13" s="42">
        <f t="shared" si="0"/>
        <v>44473</v>
      </c>
      <c r="E13" s="41" t="s">
        <v>325</v>
      </c>
      <c r="F13" s="25"/>
      <c r="G13" s="27"/>
      <c r="H13" s="27"/>
      <c r="I13" s="27"/>
      <c r="J13" s="27"/>
      <c r="K13" s="27"/>
      <c r="L13" s="27"/>
      <c r="M13" s="27"/>
      <c r="N13" s="27"/>
      <c r="O13" s="27"/>
      <c r="P13" s="27"/>
      <c r="Q13" s="27"/>
      <c r="R13" s="27"/>
      <c r="S13" s="27"/>
    </row>
    <row r="14" spans="2:19" x14ac:dyDescent="0.2">
      <c r="B14" s="28">
        <f t="shared" si="1"/>
        <v>0</v>
      </c>
      <c r="C14" s="28">
        <f t="shared" si="2"/>
        <v>0</v>
      </c>
      <c r="D14" s="42">
        <f t="shared" si="0"/>
        <v>44474</v>
      </c>
      <c r="E14" s="41" t="s">
        <v>326</v>
      </c>
      <c r="F14" s="25"/>
      <c r="G14" s="27"/>
      <c r="H14" s="27"/>
      <c r="I14" s="27"/>
      <c r="J14" s="27"/>
      <c r="K14" s="27"/>
      <c r="L14" s="27"/>
      <c r="M14" s="27"/>
      <c r="N14" s="27"/>
      <c r="O14" s="27"/>
      <c r="P14" s="27"/>
      <c r="Q14" s="27"/>
      <c r="R14" s="27"/>
      <c r="S14" s="27"/>
    </row>
    <row r="15" spans="2:19" x14ac:dyDescent="0.2">
      <c r="B15" s="28">
        <f t="shared" si="1"/>
        <v>0</v>
      </c>
      <c r="C15" s="28">
        <f t="shared" si="2"/>
        <v>0</v>
      </c>
      <c r="D15" s="42">
        <f t="shared" si="0"/>
        <v>44475</v>
      </c>
      <c r="E15" s="41" t="s">
        <v>327</v>
      </c>
      <c r="F15" s="25"/>
      <c r="G15" s="27"/>
      <c r="H15" s="27"/>
      <c r="I15" s="27"/>
      <c r="J15" s="27"/>
      <c r="K15" s="27"/>
      <c r="L15" s="27"/>
      <c r="M15" s="27"/>
      <c r="N15" s="27"/>
      <c r="O15" s="27"/>
      <c r="P15" s="27"/>
      <c r="Q15" s="27"/>
      <c r="R15" s="27"/>
      <c r="S15" s="27"/>
    </row>
    <row r="16" spans="2:19" x14ac:dyDescent="0.2">
      <c r="B16" s="28">
        <f t="shared" si="1"/>
        <v>0</v>
      </c>
      <c r="C16" s="28">
        <f t="shared" si="2"/>
        <v>0</v>
      </c>
      <c r="D16" s="42">
        <f t="shared" si="0"/>
        <v>44476</v>
      </c>
      <c r="E16" s="41" t="s">
        <v>328</v>
      </c>
      <c r="F16" s="25"/>
      <c r="G16" s="27"/>
      <c r="H16" s="27"/>
      <c r="I16" s="27"/>
      <c r="J16" s="27"/>
      <c r="K16" s="27"/>
      <c r="L16" s="27"/>
      <c r="M16" s="27"/>
      <c r="N16" s="27"/>
      <c r="O16" s="27"/>
      <c r="P16" s="27"/>
      <c r="Q16" s="27"/>
      <c r="R16" s="27"/>
      <c r="S16" s="27"/>
    </row>
    <row r="17" spans="2:19" x14ac:dyDescent="0.2">
      <c r="B17" s="28">
        <f t="shared" si="1"/>
        <v>0</v>
      </c>
      <c r="C17" s="28">
        <f t="shared" si="2"/>
        <v>0</v>
      </c>
      <c r="D17" s="42">
        <f t="shared" si="0"/>
        <v>44477</v>
      </c>
      <c r="E17" s="41" t="s">
        <v>329</v>
      </c>
      <c r="F17" s="25"/>
      <c r="G17" s="27"/>
      <c r="H17" s="27"/>
      <c r="I17" s="27"/>
      <c r="J17" s="27"/>
      <c r="K17" s="27"/>
      <c r="L17" s="27"/>
      <c r="M17" s="27"/>
      <c r="N17" s="27"/>
      <c r="O17" s="27"/>
      <c r="P17" s="27"/>
      <c r="Q17" s="27"/>
      <c r="R17" s="27"/>
      <c r="S17" s="27"/>
    </row>
    <row r="18" spans="2:19" x14ac:dyDescent="0.2">
      <c r="B18" s="28">
        <f t="shared" si="1"/>
        <v>0</v>
      </c>
      <c r="C18" s="28">
        <f t="shared" si="2"/>
        <v>0</v>
      </c>
      <c r="D18" s="42">
        <f t="shared" si="0"/>
        <v>44478</v>
      </c>
      <c r="E18" s="41" t="s">
        <v>330</v>
      </c>
      <c r="F18" s="25"/>
      <c r="G18" s="27"/>
      <c r="H18" s="27"/>
      <c r="I18" s="27"/>
      <c r="J18" s="27"/>
      <c r="K18" s="27"/>
      <c r="L18" s="27"/>
      <c r="M18" s="27"/>
      <c r="N18" s="27"/>
      <c r="O18" s="27"/>
      <c r="P18" s="27"/>
      <c r="Q18" s="27"/>
      <c r="R18" s="27"/>
      <c r="S18" s="27"/>
    </row>
    <row r="19" spans="2:19" x14ac:dyDescent="0.2">
      <c r="B19" s="28">
        <f t="shared" si="1"/>
        <v>0</v>
      </c>
      <c r="C19" s="28">
        <f t="shared" si="2"/>
        <v>0</v>
      </c>
      <c r="D19" s="42">
        <f t="shared" si="0"/>
        <v>44479</v>
      </c>
      <c r="E19" s="41" t="s">
        <v>331</v>
      </c>
      <c r="F19" s="25"/>
      <c r="G19" s="27"/>
      <c r="H19" s="27"/>
      <c r="I19" s="27"/>
      <c r="J19" s="27"/>
      <c r="K19" s="27"/>
      <c r="L19" s="27"/>
      <c r="M19" s="27"/>
      <c r="N19" s="27"/>
      <c r="O19" s="27"/>
      <c r="P19" s="27"/>
      <c r="Q19" s="27"/>
      <c r="R19" s="27"/>
      <c r="S19" s="27"/>
    </row>
    <row r="20" spans="2:19" x14ac:dyDescent="0.2">
      <c r="B20" s="28">
        <f t="shared" si="1"/>
        <v>0</v>
      </c>
      <c r="C20" s="28">
        <f t="shared" si="2"/>
        <v>0</v>
      </c>
      <c r="D20" s="42">
        <f t="shared" si="0"/>
        <v>44480</v>
      </c>
      <c r="E20" s="41" t="s">
        <v>332</v>
      </c>
      <c r="F20" s="25"/>
      <c r="G20" s="27"/>
      <c r="H20" s="27"/>
      <c r="I20" s="27"/>
      <c r="J20" s="27"/>
      <c r="K20" s="27"/>
      <c r="L20" s="27"/>
      <c r="M20" s="27"/>
      <c r="N20" s="27"/>
      <c r="O20" s="27"/>
      <c r="P20" s="27"/>
      <c r="Q20" s="27"/>
      <c r="R20" s="27"/>
      <c r="S20" s="27"/>
    </row>
    <row r="21" spans="2:19" x14ac:dyDescent="0.2">
      <c r="B21" s="28">
        <f t="shared" si="1"/>
        <v>0</v>
      </c>
      <c r="C21" s="28">
        <f t="shared" si="2"/>
        <v>0</v>
      </c>
      <c r="D21" s="42">
        <f t="shared" si="0"/>
        <v>44481</v>
      </c>
      <c r="E21" s="41" t="s">
        <v>333</v>
      </c>
      <c r="F21" s="25"/>
      <c r="G21" s="27"/>
      <c r="H21" s="27"/>
      <c r="I21" s="27"/>
      <c r="J21" s="27"/>
      <c r="K21" s="27"/>
      <c r="L21" s="27"/>
      <c r="M21" s="27"/>
      <c r="N21" s="27"/>
      <c r="O21" s="27"/>
      <c r="P21" s="27"/>
      <c r="Q21" s="27"/>
      <c r="R21" s="27"/>
      <c r="S21" s="27"/>
    </row>
    <row r="22" spans="2:19" x14ac:dyDescent="0.2">
      <c r="B22" s="28">
        <f t="shared" si="1"/>
        <v>0</v>
      </c>
      <c r="C22" s="28">
        <f t="shared" si="2"/>
        <v>0</v>
      </c>
      <c r="D22" s="42">
        <f t="shared" si="0"/>
        <v>44482</v>
      </c>
      <c r="E22" s="41" t="s">
        <v>334</v>
      </c>
      <c r="F22" s="25"/>
      <c r="G22" s="27"/>
      <c r="H22" s="27"/>
      <c r="I22" s="27"/>
      <c r="J22" s="27"/>
      <c r="K22" s="27"/>
      <c r="L22" s="27"/>
      <c r="M22" s="27"/>
      <c r="N22" s="27"/>
      <c r="O22" s="27"/>
      <c r="P22" s="27"/>
      <c r="Q22" s="27"/>
      <c r="R22" s="27"/>
      <c r="S22" s="27"/>
    </row>
    <row r="23" spans="2:19" x14ac:dyDescent="0.2">
      <c r="B23" s="28">
        <f t="shared" si="1"/>
        <v>0</v>
      </c>
      <c r="C23" s="28">
        <f t="shared" si="2"/>
        <v>0</v>
      </c>
      <c r="D23" s="42">
        <f t="shared" si="0"/>
        <v>44483</v>
      </c>
      <c r="E23" s="41" t="s">
        <v>335</v>
      </c>
      <c r="F23" s="25"/>
      <c r="G23" s="27"/>
      <c r="H23" s="27"/>
      <c r="I23" s="27"/>
      <c r="J23" s="27"/>
      <c r="K23" s="27"/>
      <c r="L23" s="27"/>
      <c r="M23" s="27"/>
      <c r="N23" s="27"/>
      <c r="O23" s="27"/>
      <c r="P23" s="27"/>
      <c r="Q23" s="27"/>
      <c r="R23" s="27"/>
      <c r="S23" s="27"/>
    </row>
    <row r="24" spans="2:19" x14ac:dyDescent="0.2">
      <c r="B24" s="28">
        <f t="shared" si="1"/>
        <v>0</v>
      </c>
      <c r="C24" s="28">
        <f t="shared" si="2"/>
        <v>0</v>
      </c>
      <c r="D24" s="42">
        <f t="shared" si="0"/>
        <v>44484</v>
      </c>
      <c r="E24" s="41" t="s">
        <v>336</v>
      </c>
      <c r="F24" s="25"/>
      <c r="G24" s="27"/>
      <c r="H24" s="27"/>
      <c r="I24" s="27"/>
      <c r="J24" s="27"/>
      <c r="K24" s="27"/>
      <c r="L24" s="27"/>
      <c r="M24" s="27"/>
      <c r="N24" s="27"/>
      <c r="O24" s="27"/>
      <c r="P24" s="27"/>
      <c r="Q24" s="27"/>
      <c r="R24" s="27"/>
      <c r="S24" s="27"/>
    </row>
    <row r="25" spans="2:19" x14ac:dyDescent="0.2">
      <c r="B25" s="28">
        <f t="shared" si="1"/>
        <v>0</v>
      </c>
      <c r="C25" s="28">
        <f t="shared" si="2"/>
        <v>0</v>
      </c>
      <c r="D25" s="42">
        <f t="shared" si="0"/>
        <v>44485</v>
      </c>
      <c r="E25" s="41" t="s">
        <v>337</v>
      </c>
      <c r="F25" s="25"/>
      <c r="G25" s="27"/>
      <c r="H25" s="27"/>
      <c r="I25" s="27"/>
      <c r="J25" s="27"/>
      <c r="K25" s="27"/>
      <c r="L25" s="27"/>
      <c r="M25" s="27"/>
      <c r="N25" s="27"/>
      <c r="O25" s="27"/>
      <c r="P25" s="27"/>
      <c r="Q25" s="27"/>
      <c r="R25" s="27"/>
      <c r="S25" s="27"/>
    </row>
    <row r="26" spans="2:19" x14ac:dyDescent="0.2">
      <c r="B26" s="28">
        <f t="shared" si="1"/>
        <v>0</v>
      </c>
      <c r="C26" s="28">
        <f t="shared" si="2"/>
        <v>0</v>
      </c>
      <c r="D26" s="42">
        <f t="shared" si="0"/>
        <v>44486</v>
      </c>
      <c r="E26" s="41" t="s">
        <v>338</v>
      </c>
      <c r="F26" s="25"/>
      <c r="G26" s="27"/>
      <c r="H26" s="27"/>
      <c r="I26" s="27"/>
      <c r="J26" s="27"/>
      <c r="K26" s="27"/>
      <c r="L26" s="27"/>
      <c r="M26" s="27"/>
      <c r="N26" s="27"/>
      <c r="O26" s="27"/>
      <c r="P26" s="27"/>
      <c r="Q26" s="27"/>
      <c r="R26" s="27"/>
      <c r="S26" s="27"/>
    </row>
    <row r="27" spans="2:19" x14ac:dyDescent="0.2">
      <c r="B27" s="28">
        <f t="shared" si="1"/>
        <v>0</v>
      </c>
      <c r="C27" s="28">
        <f t="shared" si="2"/>
        <v>0</v>
      </c>
      <c r="D27" s="42">
        <f t="shared" si="0"/>
        <v>44487</v>
      </c>
      <c r="E27" s="41" t="s">
        <v>339</v>
      </c>
      <c r="F27" s="25"/>
      <c r="G27" s="27"/>
      <c r="H27" s="27"/>
      <c r="I27" s="27"/>
      <c r="J27" s="27"/>
      <c r="K27" s="27"/>
      <c r="L27" s="27"/>
      <c r="M27" s="27"/>
      <c r="N27" s="27"/>
      <c r="O27" s="27"/>
      <c r="P27" s="27"/>
      <c r="Q27" s="27"/>
      <c r="R27" s="27"/>
      <c r="S27" s="27"/>
    </row>
    <row r="28" spans="2:19" x14ac:dyDescent="0.2">
      <c r="B28" s="28">
        <f t="shared" si="1"/>
        <v>0</v>
      </c>
      <c r="C28" s="28">
        <f t="shared" si="2"/>
        <v>0</v>
      </c>
      <c r="D28" s="42">
        <f t="shared" si="0"/>
        <v>44488</v>
      </c>
      <c r="E28" s="41" t="s">
        <v>340</v>
      </c>
      <c r="F28" s="25"/>
      <c r="G28" s="27"/>
      <c r="H28" s="27"/>
      <c r="I28" s="27"/>
      <c r="J28" s="27"/>
      <c r="K28" s="27"/>
      <c r="L28" s="27"/>
      <c r="M28" s="27"/>
      <c r="N28" s="27"/>
      <c r="O28" s="27"/>
      <c r="P28" s="27"/>
      <c r="Q28" s="27"/>
      <c r="R28" s="27"/>
      <c r="S28" s="27"/>
    </row>
    <row r="29" spans="2:19" x14ac:dyDescent="0.2">
      <c r="B29" s="28">
        <f t="shared" si="1"/>
        <v>0</v>
      </c>
      <c r="C29" s="28">
        <f t="shared" si="2"/>
        <v>0</v>
      </c>
      <c r="D29" s="42">
        <f t="shared" si="0"/>
        <v>44489</v>
      </c>
      <c r="E29" s="41" t="s">
        <v>341</v>
      </c>
      <c r="F29" s="25"/>
      <c r="G29" s="27"/>
      <c r="H29" s="27"/>
      <c r="I29" s="27"/>
      <c r="J29" s="27"/>
      <c r="K29" s="27"/>
      <c r="L29" s="27"/>
      <c r="M29" s="27"/>
      <c r="N29" s="27"/>
      <c r="O29" s="27"/>
      <c r="P29" s="27"/>
      <c r="Q29" s="27"/>
      <c r="R29" s="27"/>
      <c r="S29" s="27"/>
    </row>
    <row r="30" spans="2:19" x14ac:dyDescent="0.2">
      <c r="B30" s="28">
        <f t="shared" si="1"/>
        <v>0</v>
      </c>
      <c r="C30" s="28">
        <f t="shared" si="2"/>
        <v>0</v>
      </c>
      <c r="D30" s="42">
        <f t="shared" si="0"/>
        <v>44490</v>
      </c>
      <c r="E30" s="41" t="s">
        <v>342</v>
      </c>
      <c r="F30" s="25"/>
      <c r="G30" s="27"/>
      <c r="H30" s="27"/>
      <c r="I30" s="27"/>
      <c r="J30" s="27"/>
      <c r="K30" s="27"/>
      <c r="L30" s="27"/>
      <c r="M30" s="27"/>
      <c r="N30" s="27"/>
      <c r="O30" s="27"/>
      <c r="P30" s="27"/>
      <c r="Q30" s="27"/>
      <c r="R30" s="27"/>
      <c r="S30" s="27"/>
    </row>
    <row r="31" spans="2:19" x14ac:dyDescent="0.2">
      <c r="B31" s="28">
        <f t="shared" si="1"/>
        <v>0</v>
      </c>
      <c r="C31" s="28">
        <f t="shared" si="2"/>
        <v>0</v>
      </c>
      <c r="D31" s="42">
        <f t="shared" si="0"/>
        <v>44491</v>
      </c>
      <c r="E31" s="41" t="s">
        <v>343</v>
      </c>
      <c r="F31" s="25"/>
      <c r="G31" s="27"/>
      <c r="H31" s="27"/>
      <c r="I31" s="27"/>
      <c r="J31" s="27"/>
      <c r="K31" s="27"/>
      <c r="L31" s="27"/>
      <c r="M31" s="27"/>
      <c r="N31" s="27"/>
      <c r="O31" s="27"/>
      <c r="P31" s="27"/>
      <c r="Q31" s="27"/>
      <c r="R31" s="27"/>
      <c r="S31" s="27"/>
    </row>
    <row r="32" spans="2:19" x14ac:dyDescent="0.2">
      <c r="B32" s="28">
        <f t="shared" si="1"/>
        <v>0</v>
      </c>
      <c r="C32" s="28">
        <f t="shared" si="2"/>
        <v>0</v>
      </c>
      <c r="D32" s="42">
        <f t="shared" si="0"/>
        <v>44492</v>
      </c>
      <c r="E32" s="41" t="s">
        <v>344</v>
      </c>
      <c r="F32" s="25"/>
      <c r="G32" s="27"/>
      <c r="H32" s="27"/>
      <c r="I32" s="27"/>
      <c r="J32" s="27"/>
      <c r="K32" s="27"/>
      <c r="L32" s="27"/>
      <c r="M32" s="27"/>
      <c r="N32" s="27"/>
      <c r="O32" s="27"/>
      <c r="P32" s="27"/>
      <c r="Q32" s="27"/>
      <c r="R32" s="27"/>
      <c r="S32" s="27"/>
    </row>
    <row r="33" spans="2:19" x14ac:dyDescent="0.2">
      <c r="B33" s="28">
        <f t="shared" si="1"/>
        <v>0</v>
      </c>
      <c r="C33" s="28">
        <f t="shared" si="2"/>
        <v>0</v>
      </c>
      <c r="D33" s="42">
        <f t="shared" si="0"/>
        <v>44493</v>
      </c>
      <c r="E33" s="41" t="s">
        <v>345</v>
      </c>
      <c r="F33" s="25"/>
      <c r="G33" s="27"/>
      <c r="H33" s="27"/>
      <c r="I33" s="27"/>
      <c r="J33" s="27"/>
      <c r="K33" s="27"/>
      <c r="L33" s="27"/>
      <c r="M33" s="27"/>
      <c r="N33" s="27"/>
      <c r="O33" s="27"/>
      <c r="P33" s="27"/>
      <c r="Q33" s="27"/>
      <c r="R33" s="27"/>
      <c r="S33" s="27"/>
    </row>
    <row r="34" spans="2:19" x14ac:dyDescent="0.2">
      <c r="B34" s="28">
        <f t="shared" si="1"/>
        <v>0</v>
      </c>
      <c r="C34" s="28">
        <f t="shared" si="2"/>
        <v>0</v>
      </c>
      <c r="D34" s="42">
        <f t="shared" si="0"/>
        <v>44494</v>
      </c>
      <c r="E34" s="41" t="s">
        <v>346</v>
      </c>
      <c r="F34" s="25"/>
      <c r="G34" s="27"/>
      <c r="H34" s="27"/>
      <c r="I34" s="27"/>
      <c r="J34" s="27"/>
      <c r="K34" s="27"/>
      <c r="L34" s="27"/>
      <c r="M34" s="27"/>
      <c r="N34" s="27"/>
      <c r="O34" s="27"/>
      <c r="P34" s="27"/>
      <c r="Q34" s="27"/>
      <c r="R34" s="27"/>
      <c r="S34" s="27"/>
    </row>
    <row r="35" spans="2:19" x14ac:dyDescent="0.2">
      <c r="B35" s="28">
        <f t="shared" si="1"/>
        <v>0</v>
      </c>
      <c r="C35" s="28">
        <f t="shared" si="2"/>
        <v>0</v>
      </c>
      <c r="D35" s="42">
        <f t="shared" si="0"/>
        <v>44495</v>
      </c>
      <c r="E35" s="41" t="s">
        <v>347</v>
      </c>
      <c r="F35" s="25"/>
      <c r="G35" s="27"/>
      <c r="H35" s="27"/>
      <c r="I35" s="27"/>
      <c r="J35" s="27"/>
      <c r="K35" s="27"/>
      <c r="L35" s="27"/>
      <c r="M35" s="27"/>
      <c r="N35" s="27"/>
      <c r="O35" s="27"/>
      <c r="P35" s="27"/>
      <c r="Q35" s="27"/>
      <c r="R35" s="27"/>
      <c r="S35" s="27"/>
    </row>
    <row r="36" spans="2:19" x14ac:dyDescent="0.2">
      <c r="B36" s="28">
        <f t="shared" si="1"/>
        <v>0</v>
      </c>
      <c r="C36" s="28">
        <f t="shared" si="2"/>
        <v>0</v>
      </c>
      <c r="D36" s="42">
        <f t="shared" si="0"/>
        <v>44496</v>
      </c>
      <c r="E36" s="41" t="s">
        <v>348</v>
      </c>
      <c r="F36" s="25"/>
      <c r="G36" s="27"/>
      <c r="H36" s="27"/>
      <c r="I36" s="27"/>
      <c r="J36" s="27"/>
      <c r="K36" s="27"/>
      <c r="L36" s="27"/>
      <c r="M36" s="27"/>
      <c r="N36" s="27"/>
      <c r="O36" s="27"/>
      <c r="P36" s="27"/>
      <c r="Q36" s="27"/>
      <c r="R36" s="27"/>
      <c r="S36" s="27"/>
    </row>
    <row r="37" spans="2:19" x14ac:dyDescent="0.2">
      <c r="B37" s="28">
        <f t="shared" si="1"/>
        <v>0</v>
      </c>
      <c r="C37" s="28">
        <f t="shared" si="2"/>
        <v>0</v>
      </c>
      <c r="D37" s="42">
        <f t="shared" si="0"/>
        <v>44497</v>
      </c>
      <c r="E37" s="41" t="s">
        <v>349</v>
      </c>
      <c r="F37" s="25"/>
      <c r="G37" s="27"/>
      <c r="H37" s="27"/>
      <c r="I37" s="27"/>
      <c r="J37" s="27"/>
      <c r="K37" s="27"/>
      <c r="L37" s="27"/>
      <c r="M37" s="27"/>
      <c r="N37" s="27"/>
      <c r="O37" s="27"/>
      <c r="P37" s="27"/>
      <c r="Q37" s="27"/>
      <c r="R37" s="27"/>
      <c r="S37" s="27"/>
    </row>
    <row r="38" spans="2:19" x14ac:dyDescent="0.2">
      <c r="B38" s="28">
        <f t="shared" si="1"/>
        <v>0</v>
      </c>
      <c r="C38" s="28">
        <f t="shared" si="2"/>
        <v>0</v>
      </c>
      <c r="D38" s="42">
        <f t="shared" si="0"/>
        <v>44498</v>
      </c>
      <c r="E38" s="41" t="s">
        <v>350</v>
      </c>
      <c r="F38" s="25"/>
      <c r="G38" s="27"/>
      <c r="H38" s="27"/>
      <c r="I38" s="27"/>
      <c r="J38" s="27"/>
      <c r="K38" s="27"/>
      <c r="L38" s="27"/>
      <c r="M38" s="27"/>
      <c r="N38" s="27"/>
      <c r="O38" s="27"/>
      <c r="P38" s="27"/>
      <c r="Q38" s="27"/>
      <c r="R38" s="27"/>
      <c r="S38" s="27"/>
    </row>
    <row r="39" spans="2:19" x14ac:dyDescent="0.2">
      <c r="B39" s="28">
        <f t="shared" si="1"/>
        <v>0</v>
      </c>
      <c r="C39" s="28">
        <f t="shared" si="2"/>
        <v>0</v>
      </c>
      <c r="D39" s="42">
        <f t="shared" si="0"/>
        <v>44499</v>
      </c>
      <c r="E39" s="41" t="s">
        <v>351</v>
      </c>
      <c r="F39" s="25"/>
      <c r="G39" s="27"/>
      <c r="H39" s="27"/>
      <c r="I39" s="27"/>
      <c r="J39" s="27"/>
      <c r="K39" s="27"/>
      <c r="L39" s="27"/>
      <c r="M39" s="27"/>
      <c r="N39" s="27"/>
      <c r="O39" s="27"/>
      <c r="P39" s="27"/>
      <c r="Q39" s="27"/>
      <c r="R39" s="27"/>
      <c r="S39" s="27"/>
    </row>
    <row r="40" spans="2:19" x14ac:dyDescent="0.2">
      <c r="B40" s="28">
        <f t="shared" si="1"/>
        <v>0</v>
      </c>
      <c r="C40" s="28">
        <f t="shared" si="2"/>
        <v>0</v>
      </c>
      <c r="D40" s="42">
        <f t="shared" si="0"/>
        <v>44500</v>
      </c>
      <c r="E40" s="41" t="s">
        <v>352</v>
      </c>
      <c r="F40" s="25"/>
      <c r="G40" s="27"/>
      <c r="H40" s="27"/>
      <c r="I40" s="27"/>
      <c r="J40" s="27"/>
      <c r="K40" s="27"/>
      <c r="L40" s="27"/>
      <c r="M40" s="27"/>
      <c r="N40" s="27"/>
      <c r="O40" s="27"/>
      <c r="P40" s="27"/>
      <c r="Q40" s="27"/>
      <c r="R40" s="27"/>
      <c r="S40" s="27"/>
    </row>
    <row r="41" spans="2:19" x14ac:dyDescent="0.2">
      <c r="B41" s="28">
        <f t="shared" si="1"/>
        <v>0</v>
      </c>
      <c r="C41" s="28">
        <f t="shared" si="2"/>
        <v>0</v>
      </c>
      <c r="D41" s="42">
        <f t="shared" si="0"/>
        <v>44501</v>
      </c>
      <c r="E41" s="41" t="s">
        <v>368</v>
      </c>
      <c r="F41" s="25"/>
      <c r="G41" s="27"/>
      <c r="H41" s="27"/>
      <c r="I41" s="27"/>
      <c r="J41" s="27"/>
      <c r="K41" s="27"/>
      <c r="L41" s="27"/>
      <c r="M41" s="27"/>
      <c r="N41" s="27"/>
      <c r="O41" s="27"/>
      <c r="P41" s="27"/>
      <c r="Q41" s="27"/>
      <c r="R41" s="27"/>
      <c r="S41" s="27"/>
    </row>
    <row r="42" spans="2:19" x14ac:dyDescent="0.2">
      <c r="B42" s="28">
        <f t="shared" si="1"/>
        <v>0</v>
      </c>
      <c r="C42" s="28">
        <f t="shared" si="2"/>
        <v>0</v>
      </c>
      <c r="D42" s="42">
        <f t="shared" ref="D42:D73" si="3">DATE(Jaar,MONTH(DATEVALUE(E42)),DAY(DATEVALUE(E42)))</f>
        <v>44502</v>
      </c>
      <c r="E42" s="41" t="s">
        <v>353</v>
      </c>
      <c r="F42" s="25"/>
      <c r="G42" s="27"/>
      <c r="H42" s="27"/>
      <c r="I42" s="27"/>
      <c r="J42" s="27"/>
      <c r="K42" s="27"/>
      <c r="L42" s="27"/>
      <c r="M42" s="27"/>
      <c r="N42" s="27"/>
      <c r="O42" s="27"/>
      <c r="P42" s="27"/>
      <c r="Q42" s="27"/>
      <c r="R42" s="27"/>
      <c r="S42" s="27"/>
    </row>
    <row r="43" spans="2:19" x14ac:dyDescent="0.2">
      <c r="B43" s="28">
        <f t="shared" si="1"/>
        <v>0</v>
      </c>
      <c r="C43" s="28">
        <f t="shared" si="2"/>
        <v>0</v>
      </c>
      <c r="D43" s="42">
        <f t="shared" si="3"/>
        <v>44503</v>
      </c>
      <c r="E43" s="41" t="s">
        <v>354</v>
      </c>
      <c r="F43" s="25"/>
      <c r="G43" s="27"/>
      <c r="H43" s="27"/>
      <c r="I43" s="27"/>
      <c r="J43" s="27"/>
      <c r="K43" s="27"/>
      <c r="L43" s="27"/>
      <c r="M43" s="27"/>
      <c r="N43" s="27"/>
      <c r="O43" s="27"/>
      <c r="P43" s="27"/>
      <c r="Q43" s="27"/>
      <c r="R43" s="27"/>
      <c r="S43" s="27"/>
    </row>
    <row r="44" spans="2:19" x14ac:dyDescent="0.2">
      <c r="B44" s="28">
        <f t="shared" si="1"/>
        <v>0</v>
      </c>
      <c r="C44" s="28">
        <f t="shared" si="2"/>
        <v>0</v>
      </c>
      <c r="D44" s="42">
        <f t="shared" si="3"/>
        <v>44504</v>
      </c>
      <c r="E44" s="41" t="s">
        <v>355</v>
      </c>
      <c r="F44" s="25"/>
      <c r="G44" s="27"/>
      <c r="H44" s="27"/>
      <c r="I44" s="27"/>
      <c r="J44" s="27"/>
      <c r="K44" s="27"/>
      <c r="L44" s="27"/>
      <c r="M44" s="27"/>
      <c r="N44" s="27"/>
      <c r="O44" s="27"/>
      <c r="P44" s="27"/>
      <c r="Q44" s="27"/>
      <c r="R44" s="27"/>
      <c r="S44" s="27"/>
    </row>
    <row r="45" spans="2:19" x14ac:dyDescent="0.2">
      <c r="B45" s="28">
        <f t="shared" si="1"/>
        <v>0</v>
      </c>
      <c r="C45" s="28">
        <f t="shared" si="2"/>
        <v>0</v>
      </c>
      <c r="D45" s="42">
        <f t="shared" si="3"/>
        <v>44505</v>
      </c>
      <c r="E45" s="41" t="s">
        <v>356</v>
      </c>
      <c r="F45" s="25"/>
      <c r="G45" s="27"/>
      <c r="H45" s="27"/>
      <c r="I45" s="27"/>
      <c r="J45" s="27"/>
      <c r="K45" s="27"/>
      <c r="L45" s="27"/>
      <c r="M45" s="27"/>
      <c r="N45" s="27"/>
      <c r="O45" s="27"/>
      <c r="P45" s="27"/>
      <c r="Q45" s="27"/>
      <c r="R45" s="27"/>
      <c r="S45" s="27"/>
    </row>
    <row r="46" spans="2:19" x14ac:dyDescent="0.2">
      <c r="B46" s="28">
        <f t="shared" si="1"/>
        <v>0</v>
      </c>
      <c r="C46" s="28">
        <f t="shared" si="2"/>
        <v>0</v>
      </c>
      <c r="D46" s="42">
        <f t="shared" si="3"/>
        <v>44506</v>
      </c>
      <c r="E46" s="41" t="s">
        <v>357</v>
      </c>
      <c r="F46" s="25"/>
      <c r="G46" s="27"/>
      <c r="H46" s="27"/>
      <c r="I46" s="27"/>
      <c r="J46" s="27"/>
      <c r="K46" s="27"/>
      <c r="L46" s="27"/>
      <c r="M46" s="27"/>
      <c r="N46" s="27"/>
      <c r="O46" s="27"/>
      <c r="P46" s="27"/>
      <c r="Q46" s="27"/>
      <c r="R46" s="27"/>
      <c r="S46" s="27"/>
    </row>
    <row r="47" spans="2:19" x14ac:dyDescent="0.2">
      <c r="B47" s="28">
        <f t="shared" si="1"/>
        <v>0</v>
      </c>
      <c r="C47" s="28">
        <f t="shared" si="2"/>
        <v>0</v>
      </c>
      <c r="D47" s="42">
        <f t="shared" si="3"/>
        <v>44507</v>
      </c>
      <c r="E47" s="41" t="s">
        <v>358</v>
      </c>
      <c r="F47" s="25"/>
      <c r="G47" s="27"/>
      <c r="H47" s="27"/>
      <c r="I47" s="27"/>
      <c r="J47" s="27"/>
      <c r="K47" s="27"/>
      <c r="L47" s="27"/>
      <c r="M47" s="27"/>
      <c r="N47" s="27"/>
      <c r="O47" s="27"/>
      <c r="P47" s="27"/>
      <c r="Q47" s="27"/>
      <c r="R47" s="27"/>
      <c r="S47" s="27"/>
    </row>
    <row r="48" spans="2:19" x14ac:dyDescent="0.2">
      <c r="B48" s="28">
        <f t="shared" si="1"/>
        <v>0</v>
      </c>
      <c r="C48" s="28">
        <f t="shared" si="2"/>
        <v>0</v>
      </c>
      <c r="D48" s="42">
        <f t="shared" si="3"/>
        <v>44508</v>
      </c>
      <c r="E48" s="41" t="s">
        <v>359</v>
      </c>
      <c r="F48" s="25"/>
      <c r="G48" s="27"/>
      <c r="H48" s="27"/>
      <c r="I48" s="27"/>
      <c r="J48" s="27"/>
      <c r="K48" s="27"/>
      <c r="L48" s="27"/>
      <c r="M48" s="27"/>
      <c r="N48" s="27"/>
      <c r="O48" s="27"/>
      <c r="P48" s="27"/>
      <c r="Q48" s="27"/>
      <c r="R48" s="27"/>
      <c r="S48" s="27"/>
    </row>
    <row r="49" spans="2:19" x14ac:dyDescent="0.2">
      <c r="B49" s="28">
        <f t="shared" si="1"/>
        <v>0</v>
      </c>
      <c r="C49" s="28">
        <f t="shared" si="2"/>
        <v>0</v>
      </c>
      <c r="D49" s="42">
        <f t="shared" si="3"/>
        <v>44509</v>
      </c>
      <c r="E49" s="41" t="s">
        <v>360</v>
      </c>
      <c r="F49" s="25"/>
      <c r="G49" s="27"/>
      <c r="H49" s="27"/>
      <c r="I49" s="27"/>
      <c r="J49" s="27"/>
      <c r="K49" s="27"/>
      <c r="L49" s="27"/>
      <c r="M49" s="27"/>
      <c r="N49" s="27"/>
      <c r="O49" s="27"/>
      <c r="P49" s="27"/>
      <c r="Q49" s="27"/>
      <c r="R49" s="27"/>
      <c r="S49" s="27"/>
    </row>
    <row r="50" spans="2:19" x14ac:dyDescent="0.2">
      <c r="B50" s="28">
        <f t="shared" si="1"/>
        <v>0</v>
      </c>
      <c r="C50" s="28">
        <f t="shared" si="2"/>
        <v>0</v>
      </c>
      <c r="D50" s="42">
        <f t="shared" si="3"/>
        <v>44510</v>
      </c>
      <c r="E50" s="41" t="s">
        <v>361</v>
      </c>
      <c r="F50" s="25"/>
      <c r="G50" s="27"/>
      <c r="H50" s="27"/>
      <c r="I50" s="27"/>
      <c r="J50" s="27"/>
      <c r="K50" s="27"/>
      <c r="L50" s="27"/>
      <c r="M50" s="27"/>
      <c r="N50" s="27"/>
      <c r="O50" s="27"/>
      <c r="P50" s="27"/>
      <c r="Q50" s="27"/>
      <c r="R50" s="27"/>
      <c r="S50" s="27"/>
    </row>
    <row r="51" spans="2:19" x14ac:dyDescent="0.2">
      <c r="B51" s="28">
        <f t="shared" si="1"/>
        <v>0</v>
      </c>
      <c r="C51" s="28">
        <f t="shared" si="2"/>
        <v>0</v>
      </c>
      <c r="D51" s="42">
        <f t="shared" si="3"/>
        <v>44511</v>
      </c>
      <c r="E51" s="41" t="s">
        <v>362</v>
      </c>
      <c r="F51" s="25"/>
      <c r="G51" s="27"/>
      <c r="H51" s="27"/>
      <c r="I51" s="27"/>
      <c r="J51" s="27"/>
      <c r="K51" s="27"/>
      <c r="L51" s="27"/>
      <c r="M51" s="27"/>
      <c r="N51" s="27"/>
      <c r="O51" s="27"/>
      <c r="P51" s="27"/>
      <c r="Q51" s="27"/>
      <c r="R51" s="27"/>
      <c r="S51" s="27"/>
    </row>
    <row r="52" spans="2:19" x14ac:dyDescent="0.2">
      <c r="B52" s="28">
        <f t="shared" si="1"/>
        <v>0</v>
      </c>
      <c r="C52" s="28">
        <f t="shared" si="2"/>
        <v>0</v>
      </c>
      <c r="D52" s="42">
        <f t="shared" si="3"/>
        <v>44512</v>
      </c>
      <c r="E52" s="41" t="s">
        <v>363</v>
      </c>
      <c r="F52" s="25"/>
      <c r="G52" s="27"/>
      <c r="H52" s="27"/>
      <c r="I52" s="27"/>
      <c r="J52" s="27"/>
      <c r="K52" s="27"/>
      <c r="L52" s="27"/>
      <c r="M52" s="27"/>
      <c r="N52" s="27"/>
      <c r="O52" s="27"/>
      <c r="P52" s="27"/>
      <c r="Q52" s="27"/>
      <c r="R52" s="27"/>
      <c r="S52" s="27"/>
    </row>
    <row r="53" spans="2:19" x14ac:dyDescent="0.2">
      <c r="B53" s="28">
        <f t="shared" si="1"/>
        <v>0</v>
      </c>
      <c r="C53" s="28">
        <f t="shared" si="2"/>
        <v>0</v>
      </c>
      <c r="D53" s="42">
        <f t="shared" si="3"/>
        <v>44513</v>
      </c>
      <c r="E53" s="41" t="s">
        <v>364</v>
      </c>
      <c r="F53" s="25"/>
      <c r="G53" s="27"/>
      <c r="H53" s="27"/>
      <c r="I53" s="27"/>
      <c r="J53" s="27"/>
      <c r="K53" s="27"/>
      <c r="L53" s="27"/>
      <c r="M53" s="27"/>
      <c r="N53" s="27"/>
      <c r="O53" s="27"/>
      <c r="P53" s="27"/>
      <c r="Q53" s="27"/>
      <c r="R53" s="27"/>
      <c r="S53" s="27"/>
    </row>
    <row r="54" spans="2:19" x14ac:dyDescent="0.2">
      <c r="B54" s="28">
        <f t="shared" si="1"/>
        <v>0</v>
      </c>
      <c r="C54" s="28">
        <f t="shared" si="2"/>
        <v>0</v>
      </c>
      <c r="D54" s="42">
        <f t="shared" si="3"/>
        <v>44514</v>
      </c>
      <c r="E54" s="41" t="s">
        <v>365</v>
      </c>
      <c r="F54" s="25"/>
      <c r="G54" s="27"/>
      <c r="H54" s="27"/>
      <c r="I54" s="27"/>
      <c r="J54" s="27"/>
      <c r="K54" s="27"/>
      <c r="L54" s="27"/>
      <c r="M54" s="27"/>
      <c r="N54" s="27"/>
      <c r="O54" s="27"/>
      <c r="P54" s="27"/>
      <c r="Q54" s="27"/>
      <c r="R54" s="27"/>
      <c r="S54" s="27"/>
    </row>
    <row r="55" spans="2:19" x14ac:dyDescent="0.2">
      <c r="B55" s="28">
        <f t="shared" si="1"/>
        <v>0</v>
      </c>
      <c r="C55" s="28">
        <f t="shared" si="2"/>
        <v>0</v>
      </c>
      <c r="D55" s="42">
        <f t="shared" si="3"/>
        <v>44515</v>
      </c>
      <c r="E55" s="41" t="s">
        <v>366</v>
      </c>
      <c r="F55" s="25"/>
      <c r="G55" s="27"/>
      <c r="H55" s="27"/>
      <c r="I55" s="27"/>
      <c r="J55" s="27"/>
      <c r="K55" s="27"/>
      <c r="L55" s="27"/>
      <c r="M55" s="27"/>
      <c r="N55" s="27"/>
      <c r="O55" s="27"/>
      <c r="P55" s="27"/>
      <c r="Q55" s="27"/>
      <c r="R55" s="27"/>
      <c r="S55" s="27"/>
    </row>
    <row r="56" spans="2:19" x14ac:dyDescent="0.2">
      <c r="B56" s="28">
        <f t="shared" si="1"/>
        <v>0</v>
      </c>
      <c r="C56" s="28">
        <f t="shared" si="2"/>
        <v>0</v>
      </c>
      <c r="D56" s="42">
        <f t="shared" si="3"/>
        <v>44516</v>
      </c>
      <c r="E56" s="41" t="s">
        <v>367</v>
      </c>
      <c r="F56" s="25"/>
      <c r="G56" s="27"/>
      <c r="H56" s="27"/>
      <c r="I56" s="27"/>
      <c r="J56" s="27"/>
      <c r="K56" s="27"/>
      <c r="L56" s="27"/>
      <c r="M56" s="27"/>
      <c r="N56" s="27"/>
      <c r="O56" s="27"/>
      <c r="P56" s="27"/>
      <c r="Q56" s="27"/>
      <c r="R56" s="27"/>
      <c r="S56" s="27"/>
    </row>
    <row r="57" spans="2:19" x14ac:dyDescent="0.2">
      <c r="B57" s="28">
        <f t="shared" si="1"/>
        <v>0</v>
      </c>
      <c r="C57" s="28">
        <f t="shared" si="2"/>
        <v>0</v>
      </c>
      <c r="D57" s="42">
        <f t="shared" si="3"/>
        <v>44517</v>
      </c>
      <c r="E57" s="41" t="s">
        <v>369</v>
      </c>
      <c r="F57" s="25"/>
      <c r="G57" s="27"/>
      <c r="H57" s="27"/>
      <c r="I57" s="27"/>
      <c r="J57" s="27"/>
      <c r="K57" s="27"/>
      <c r="L57" s="27"/>
      <c r="M57" s="27"/>
      <c r="N57" s="27"/>
      <c r="O57" s="27"/>
      <c r="P57" s="27"/>
      <c r="Q57" s="27"/>
      <c r="R57" s="27"/>
      <c r="S57" s="27"/>
    </row>
    <row r="58" spans="2:19" x14ac:dyDescent="0.2">
      <c r="B58" s="28">
        <f t="shared" si="1"/>
        <v>0</v>
      </c>
      <c r="C58" s="28">
        <f t="shared" si="2"/>
        <v>0</v>
      </c>
      <c r="D58" s="42">
        <f t="shared" si="3"/>
        <v>44518</v>
      </c>
      <c r="E58" s="41" t="s">
        <v>370</v>
      </c>
      <c r="F58" s="25"/>
      <c r="G58" s="27"/>
      <c r="H58" s="27"/>
      <c r="I58" s="27"/>
      <c r="J58" s="27"/>
      <c r="K58" s="27"/>
      <c r="L58" s="27"/>
      <c r="M58" s="27"/>
      <c r="N58" s="27"/>
      <c r="O58" s="27"/>
      <c r="P58" s="27"/>
      <c r="Q58" s="27"/>
      <c r="R58" s="27"/>
      <c r="S58" s="27"/>
    </row>
    <row r="59" spans="2:19" x14ac:dyDescent="0.2">
      <c r="B59" s="28">
        <f t="shared" si="1"/>
        <v>0</v>
      </c>
      <c r="C59" s="28">
        <f t="shared" si="2"/>
        <v>0</v>
      </c>
      <c r="D59" s="42">
        <f t="shared" si="3"/>
        <v>44519</v>
      </c>
      <c r="E59" s="41" t="s">
        <v>371</v>
      </c>
      <c r="F59" s="25"/>
      <c r="G59" s="27"/>
      <c r="H59" s="27"/>
      <c r="I59" s="27"/>
      <c r="J59" s="27"/>
      <c r="K59" s="27"/>
      <c r="L59" s="27"/>
      <c r="M59" s="27"/>
      <c r="N59" s="27"/>
      <c r="O59" s="27"/>
      <c r="P59" s="27"/>
      <c r="Q59" s="27"/>
      <c r="R59" s="27"/>
      <c r="S59" s="27"/>
    </row>
    <row r="60" spans="2:19" x14ac:dyDescent="0.2">
      <c r="B60" s="28">
        <f t="shared" si="1"/>
        <v>0</v>
      </c>
      <c r="C60" s="28">
        <f t="shared" si="2"/>
        <v>0</v>
      </c>
      <c r="D60" s="42">
        <f t="shared" si="3"/>
        <v>44520</v>
      </c>
      <c r="E60" s="41" t="s">
        <v>372</v>
      </c>
      <c r="F60" s="25"/>
      <c r="G60" s="27"/>
      <c r="H60" s="27"/>
      <c r="I60" s="27"/>
      <c r="J60" s="27"/>
      <c r="K60" s="27"/>
      <c r="L60" s="27"/>
      <c r="M60" s="27"/>
      <c r="N60" s="27"/>
      <c r="O60" s="27"/>
      <c r="P60" s="27"/>
      <c r="Q60" s="27"/>
      <c r="R60" s="27"/>
      <c r="S60" s="27"/>
    </row>
    <row r="61" spans="2:19" x14ac:dyDescent="0.2">
      <c r="B61" s="28">
        <f t="shared" si="1"/>
        <v>0</v>
      </c>
      <c r="C61" s="28">
        <f t="shared" si="2"/>
        <v>0</v>
      </c>
      <c r="D61" s="42">
        <f t="shared" si="3"/>
        <v>44521</v>
      </c>
      <c r="E61" s="41" t="s">
        <v>373</v>
      </c>
      <c r="F61" s="25"/>
      <c r="G61" s="27"/>
      <c r="H61" s="27"/>
      <c r="I61" s="27"/>
      <c r="J61" s="27"/>
      <c r="K61" s="27"/>
      <c r="L61" s="27"/>
      <c r="M61" s="27"/>
      <c r="N61" s="27"/>
      <c r="O61" s="27"/>
      <c r="P61" s="27"/>
      <c r="Q61" s="27"/>
      <c r="R61" s="27"/>
      <c r="S61" s="27"/>
    </row>
    <row r="62" spans="2:19" x14ac:dyDescent="0.2">
      <c r="B62" s="28">
        <f t="shared" si="1"/>
        <v>0</v>
      </c>
      <c r="C62" s="28">
        <f t="shared" si="2"/>
        <v>0</v>
      </c>
      <c r="D62" s="42">
        <f t="shared" si="3"/>
        <v>44522</v>
      </c>
      <c r="E62" s="41" t="s">
        <v>374</v>
      </c>
      <c r="F62" s="25"/>
      <c r="G62" s="27"/>
      <c r="H62" s="27"/>
      <c r="I62" s="27"/>
      <c r="J62" s="27"/>
      <c r="K62" s="27"/>
      <c r="L62" s="27"/>
      <c r="M62" s="27"/>
      <c r="N62" s="27"/>
      <c r="O62" s="27"/>
      <c r="P62" s="27"/>
      <c r="Q62" s="27"/>
      <c r="R62" s="27"/>
      <c r="S62" s="27"/>
    </row>
    <row r="63" spans="2:19" x14ac:dyDescent="0.2">
      <c r="B63" s="28">
        <f t="shared" si="1"/>
        <v>0</v>
      </c>
      <c r="C63" s="28">
        <f t="shared" si="2"/>
        <v>0</v>
      </c>
      <c r="D63" s="42">
        <f t="shared" si="3"/>
        <v>44523</v>
      </c>
      <c r="E63" s="41" t="s">
        <v>375</v>
      </c>
      <c r="F63" s="25"/>
      <c r="G63" s="27"/>
      <c r="H63" s="27"/>
      <c r="I63" s="27"/>
      <c r="J63" s="27"/>
      <c r="K63" s="27"/>
      <c r="L63" s="27"/>
      <c r="M63" s="27"/>
      <c r="N63" s="27"/>
      <c r="O63" s="27"/>
      <c r="P63" s="27"/>
      <c r="Q63" s="27"/>
      <c r="R63" s="27"/>
      <c r="S63" s="27"/>
    </row>
    <row r="64" spans="2:19" x14ac:dyDescent="0.2">
      <c r="B64" s="28">
        <f t="shared" si="1"/>
        <v>0</v>
      </c>
      <c r="C64" s="28">
        <f t="shared" si="2"/>
        <v>0</v>
      </c>
      <c r="D64" s="42">
        <f t="shared" si="3"/>
        <v>44524</v>
      </c>
      <c r="E64" s="41" t="s">
        <v>376</v>
      </c>
      <c r="F64" s="25"/>
      <c r="G64" s="27"/>
      <c r="H64" s="27"/>
      <c r="I64" s="27"/>
      <c r="J64" s="27"/>
      <c r="K64" s="27"/>
      <c r="L64" s="27"/>
      <c r="M64" s="27"/>
      <c r="N64" s="27"/>
      <c r="O64" s="27"/>
      <c r="P64" s="27"/>
      <c r="Q64" s="27"/>
      <c r="R64" s="27"/>
      <c r="S64" s="27"/>
    </row>
    <row r="65" spans="2:19" x14ac:dyDescent="0.2">
      <c r="B65" s="28">
        <f t="shared" si="1"/>
        <v>0</v>
      </c>
      <c r="C65" s="28">
        <f t="shared" si="2"/>
        <v>0</v>
      </c>
      <c r="D65" s="42">
        <f t="shared" si="3"/>
        <v>44525</v>
      </c>
      <c r="E65" s="41" t="s">
        <v>377</v>
      </c>
      <c r="F65" s="25"/>
      <c r="G65" s="27"/>
      <c r="H65" s="27"/>
      <c r="I65" s="27"/>
      <c r="J65" s="27"/>
      <c r="K65" s="27"/>
      <c r="L65" s="27"/>
      <c r="M65" s="27"/>
      <c r="N65" s="27"/>
      <c r="O65" s="27"/>
      <c r="P65" s="27"/>
      <c r="Q65" s="27"/>
      <c r="R65" s="27"/>
      <c r="S65" s="27"/>
    </row>
    <row r="66" spans="2:19" x14ac:dyDescent="0.2">
      <c r="B66" s="28">
        <f t="shared" si="1"/>
        <v>0</v>
      </c>
      <c r="C66" s="28">
        <f t="shared" si="2"/>
        <v>0</v>
      </c>
      <c r="D66" s="42">
        <f t="shared" si="3"/>
        <v>44526</v>
      </c>
      <c r="E66" s="41" t="s">
        <v>378</v>
      </c>
      <c r="F66" s="25"/>
      <c r="G66" s="27"/>
      <c r="H66" s="27"/>
      <c r="I66" s="27"/>
      <c r="J66" s="27"/>
      <c r="K66" s="27"/>
      <c r="L66" s="27"/>
      <c r="M66" s="27"/>
      <c r="N66" s="27"/>
      <c r="O66" s="27"/>
      <c r="P66" s="27"/>
      <c r="Q66" s="27"/>
      <c r="R66" s="27"/>
      <c r="S66" s="27"/>
    </row>
    <row r="67" spans="2:19" x14ac:dyDescent="0.2">
      <c r="B67" s="28">
        <f t="shared" si="1"/>
        <v>0</v>
      </c>
      <c r="C67" s="28">
        <f t="shared" si="2"/>
        <v>0</v>
      </c>
      <c r="D67" s="42">
        <f t="shared" si="3"/>
        <v>44527</v>
      </c>
      <c r="E67" s="41" t="s">
        <v>379</v>
      </c>
      <c r="F67" s="25"/>
      <c r="G67" s="27"/>
      <c r="H67" s="27"/>
      <c r="I67" s="27"/>
      <c r="J67" s="27"/>
      <c r="K67" s="27"/>
      <c r="L67" s="27"/>
      <c r="M67" s="27"/>
      <c r="N67" s="27"/>
      <c r="O67" s="27"/>
      <c r="P67" s="27"/>
      <c r="Q67" s="27"/>
      <c r="R67" s="27"/>
      <c r="S67" s="27"/>
    </row>
    <row r="68" spans="2:19" x14ac:dyDescent="0.2">
      <c r="B68" s="28">
        <f t="shared" si="1"/>
        <v>0</v>
      </c>
      <c r="C68" s="28">
        <f t="shared" si="2"/>
        <v>0</v>
      </c>
      <c r="D68" s="42">
        <f t="shared" si="3"/>
        <v>44528</v>
      </c>
      <c r="E68" s="41" t="s">
        <v>380</v>
      </c>
      <c r="F68" s="25"/>
      <c r="G68" s="27"/>
      <c r="H68" s="27"/>
      <c r="I68" s="27"/>
      <c r="J68" s="27"/>
      <c r="K68" s="27"/>
      <c r="L68" s="27"/>
      <c r="M68" s="27"/>
      <c r="N68" s="27"/>
      <c r="O68" s="27"/>
      <c r="P68" s="27"/>
      <c r="Q68" s="27"/>
      <c r="R68" s="27"/>
      <c r="S68" s="27"/>
    </row>
    <row r="69" spans="2:19" x14ac:dyDescent="0.2">
      <c r="B69" s="28">
        <f t="shared" si="1"/>
        <v>0</v>
      </c>
      <c r="C69" s="28">
        <f t="shared" si="2"/>
        <v>0</v>
      </c>
      <c r="D69" s="42">
        <f t="shared" si="3"/>
        <v>44529</v>
      </c>
      <c r="E69" s="41" t="s">
        <v>381</v>
      </c>
      <c r="F69" s="25"/>
      <c r="G69" s="27"/>
      <c r="H69" s="27"/>
      <c r="I69" s="27"/>
      <c r="J69" s="27"/>
      <c r="K69" s="27"/>
      <c r="L69" s="27"/>
      <c r="M69" s="27"/>
      <c r="N69" s="27"/>
      <c r="O69" s="27"/>
      <c r="P69" s="27"/>
      <c r="Q69" s="27"/>
      <c r="R69" s="27"/>
      <c r="S69" s="27"/>
    </row>
    <row r="70" spans="2:19" x14ac:dyDescent="0.2">
      <c r="B70" s="28">
        <f t="shared" si="1"/>
        <v>0</v>
      </c>
      <c r="C70" s="28">
        <f t="shared" si="2"/>
        <v>0</v>
      </c>
      <c r="D70" s="42">
        <f t="shared" si="3"/>
        <v>44530</v>
      </c>
      <c r="E70" s="41" t="s">
        <v>382</v>
      </c>
      <c r="F70" s="25"/>
      <c r="G70" s="27"/>
      <c r="H70" s="27"/>
      <c r="I70" s="27"/>
      <c r="J70" s="27"/>
      <c r="K70" s="27"/>
      <c r="L70" s="27"/>
      <c r="M70" s="27"/>
      <c r="N70" s="27"/>
      <c r="O70" s="27"/>
      <c r="P70" s="27"/>
      <c r="Q70" s="27"/>
      <c r="R70" s="27"/>
      <c r="S70" s="27"/>
    </row>
    <row r="71" spans="2:19" x14ac:dyDescent="0.2">
      <c r="B71" s="28">
        <f t="shared" si="1"/>
        <v>0</v>
      </c>
      <c r="C71" s="28">
        <f t="shared" si="2"/>
        <v>0</v>
      </c>
      <c r="D71" s="42">
        <f t="shared" si="3"/>
        <v>44531</v>
      </c>
      <c r="E71" s="41" t="s">
        <v>383</v>
      </c>
      <c r="F71" s="25"/>
      <c r="G71" s="27"/>
      <c r="H71" s="27"/>
      <c r="I71" s="27"/>
      <c r="J71" s="27"/>
      <c r="K71" s="27"/>
      <c r="L71" s="27"/>
      <c r="M71" s="27"/>
      <c r="N71" s="27"/>
      <c r="O71" s="27"/>
      <c r="P71" s="27"/>
      <c r="Q71" s="27"/>
      <c r="R71" s="27"/>
      <c r="S71" s="27"/>
    </row>
    <row r="72" spans="2:19" x14ac:dyDescent="0.2">
      <c r="B72" s="28">
        <f t="shared" si="1"/>
        <v>0</v>
      </c>
      <c r="C72" s="28">
        <f t="shared" si="2"/>
        <v>0</v>
      </c>
      <c r="D72" s="42">
        <f t="shared" si="3"/>
        <v>44532</v>
      </c>
      <c r="E72" s="41" t="s">
        <v>384</v>
      </c>
      <c r="F72" s="25"/>
      <c r="G72" s="27"/>
      <c r="H72" s="27"/>
      <c r="I72" s="27"/>
      <c r="J72" s="27"/>
      <c r="K72" s="27"/>
      <c r="L72" s="27"/>
      <c r="M72" s="27"/>
      <c r="N72" s="27"/>
      <c r="O72" s="27"/>
      <c r="P72" s="27"/>
      <c r="Q72" s="27"/>
      <c r="R72" s="27"/>
      <c r="S72" s="27"/>
    </row>
    <row r="73" spans="2:19" x14ac:dyDescent="0.2">
      <c r="B73" s="28">
        <f t="shared" si="1"/>
        <v>0</v>
      </c>
      <c r="C73" s="28">
        <f t="shared" si="2"/>
        <v>0</v>
      </c>
      <c r="D73" s="42">
        <f t="shared" si="3"/>
        <v>44533</v>
      </c>
      <c r="E73" s="41" t="s">
        <v>385</v>
      </c>
      <c r="F73" s="25"/>
      <c r="G73" s="27"/>
      <c r="H73" s="27"/>
      <c r="I73" s="27"/>
      <c r="J73" s="27"/>
      <c r="K73" s="27"/>
      <c r="L73" s="27"/>
      <c r="M73" s="27"/>
      <c r="N73" s="27"/>
      <c r="O73" s="27"/>
      <c r="P73" s="27"/>
      <c r="Q73" s="27"/>
      <c r="R73" s="27"/>
      <c r="S73" s="27"/>
    </row>
    <row r="74" spans="2:19" x14ac:dyDescent="0.2">
      <c r="B74" s="28">
        <f t="shared" si="1"/>
        <v>0</v>
      </c>
      <c r="C74" s="28">
        <f t="shared" si="2"/>
        <v>0</v>
      </c>
      <c r="D74" s="42">
        <f t="shared" ref="D74:D101" si="4">DATE(Jaar,MONTH(DATEVALUE(E74)),DAY(DATEVALUE(E74)))</f>
        <v>44534</v>
      </c>
      <c r="E74" s="41" t="s">
        <v>386</v>
      </c>
      <c r="F74" s="25"/>
      <c r="G74" s="27"/>
      <c r="H74" s="27"/>
      <c r="I74" s="27"/>
      <c r="J74" s="27"/>
      <c r="K74" s="27"/>
      <c r="L74" s="27"/>
      <c r="M74" s="27"/>
      <c r="N74" s="27"/>
      <c r="O74" s="27"/>
      <c r="P74" s="27"/>
      <c r="Q74" s="27"/>
      <c r="R74" s="27"/>
      <c r="S74" s="27"/>
    </row>
    <row r="75" spans="2:19" x14ac:dyDescent="0.2">
      <c r="B75" s="28">
        <f t="shared" ref="B75:B101" si="5">SUM(G75:S75)</f>
        <v>0</v>
      </c>
      <c r="C75" s="28">
        <f t="shared" ref="C75:C101" si="6">MAX(0,B75)</f>
        <v>0</v>
      </c>
      <c r="D75" s="42">
        <f t="shared" si="4"/>
        <v>44535</v>
      </c>
      <c r="E75" s="41" t="s">
        <v>387</v>
      </c>
      <c r="F75" s="25"/>
      <c r="G75" s="27"/>
      <c r="H75" s="27"/>
      <c r="I75" s="27"/>
      <c r="J75" s="27"/>
      <c r="K75" s="27"/>
      <c r="L75" s="27"/>
      <c r="M75" s="27"/>
      <c r="N75" s="27"/>
      <c r="O75" s="27"/>
      <c r="P75" s="27"/>
      <c r="Q75" s="27"/>
      <c r="R75" s="27"/>
      <c r="S75" s="27"/>
    </row>
    <row r="76" spans="2:19" x14ac:dyDescent="0.2">
      <c r="B76" s="28">
        <f t="shared" si="5"/>
        <v>0</v>
      </c>
      <c r="C76" s="28">
        <f t="shared" si="6"/>
        <v>0</v>
      </c>
      <c r="D76" s="42">
        <f t="shared" si="4"/>
        <v>44536</v>
      </c>
      <c r="E76" s="41" t="s">
        <v>388</v>
      </c>
      <c r="F76" s="25"/>
      <c r="G76" s="27"/>
      <c r="H76" s="27"/>
      <c r="I76" s="27"/>
      <c r="J76" s="27"/>
      <c r="K76" s="27"/>
      <c r="L76" s="27"/>
      <c r="M76" s="27"/>
      <c r="N76" s="27"/>
      <c r="O76" s="27"/>
      <c r="P76" s="27"/>
      <c r="Q76" s="27"/>
      <c r="R76" s="27"/>
      <c r="S76" s="27"/>
    </row>
    <row r="77" spans="2:19" x14ac:dyDescent="0.2">
      <c r="B77" s="28">
        <f t="shared" si="5"/>
        <v>0</v>
      </c>
      <c r="C77" s="28">
        <f t="shared" si="6"/>
        <v>0</v>
      </c>
      <c r="D77" s="42">
        <f t="shared" si="4"/>
        <v>44537</v>
      </c>
      <c r="E77" s="41" t="s">
        <v>389</v>
      </c>
      <c r="F77" s="25"/>
      <c r="G77" s="27"/>
      <c r="H77" s="27"/>
      <c r="I77" s="27"/>
      <c r="J77" s="27"/>
      <c r="K77" s="27"/>
      <c r="L77" s="27"/>
      <c r="M77" s="27"/>
      <c r="N77" s="27"/>
      <c r="O77" s="27"/>
      <c r="P77" s="27"/>
      <c r="Q77" s="27"/>
      <c r="R77" s="27"/>
      <c r="S77" s="27"/>
    </row>
    <row r="78" spans="2:19" x14ac:dyDescent="0.2">
      <c r="B78" s="28">
        <f t="shared" si="5"/>
        <v>0</v>
      </c>
      <c r="C78" s="28">
        <f t="shared" si="6"/>
        <v>0</v>
      </c>
      <c r="D78" s="42">
        <f t="shared" si="4"/>
        <v>44538</v>
      </c>
      <c r="E78" s="41" t="s">
        <v>390</v>
      </c>
      <c r="F78" s="25"/>
      <c r="G78" s="27"/>
      <c r="H78" s="27"/>
      <c r="I78" s="27"/>
      <c r="J78" s="27"/>
      <c r="K78" s="27"/>
      <c r="L78" s="27"/>
      <c r="M78" s="27"/>
      <c r="N78" s="27"/>
      <c r="O78" s="27"/>
      <c r="P78" s="27"/>
      <c r="Q78" s="27"/>
      <c r="R78" s="27"/>
      <c r="S78" s="27"/>
    </row>
    <row r="79" spans="2:19" x14ac:dyDescent="0.2">
      <c r="B79" s="28">
        <f t="shared" si="5"/>
        <v>0</v>
      </c>
      <c r="C79" s="28">
        <f t="shared" si="6"/>
        <v>0</v>
      </c>
      <c r="D79" s="42">
        <f t="shared" si="4"/>
        <v>44539</v>
      </c>
      <c r="E79" s="41" t="s">
        <v>391</v>
      </c>
      <c r="F79" s="25"/>
      <c r="G79" s="27"/>
      <c r="H79" s="27"/>
      <c r="I79" s="27"/>
      <c r="J79" s="27"/>
      <c r="K79" s="27"/>
      <c r="L79" s="27"/>
      <c r="M79" s="27"/>
      <c r="N79" s="27"/>
      <c r="O79" s="27"/>
      <c r="P79" s="27"/>
      <c r="Q79" s="27"/>
      <c r="R79" s="27"/>
      <c r="S79" s="27"/>
    </row>
    <row r="80" spans="2:19" x14ac:dyDescent="0.2">
      <c r="B80" s="28">
        <f t="shared" si="5"/>
        <v>0</v>
      </c>
      <c r="C80" s="28">
        <f t="shared" si="6"/>
        <v>0</v>
      </c>
      <c r="D80" s="42">
        <f t="shared" si="4"/>
        <v>44540</v>
      </c>
      <c r="E80" s="41" t="s">
        <v>392</v>
      </c>
      <c r="F80" s="25"/>
      <c r="G80" s="27"/>
      <c r="H80" s="27"/>
      <c r="I80" s="27"/>
      <c r="J80" s="27"/>
      <c r="K80" s="27"/>
      <c r="L80" s="27"/>
      <c r="M80" s="27"/>
      <c r="N80" s="27"/>
      <c r="O80" s="27"/>
      <c r="P80" s="27"/>
      <c r="Q80" s="27"/>
      <c r="R80" s="27"/>
      <c r="S80" s="27"/>
    </row>
    <row r="81" spans="2:19" x14ac:dyDescent="0.2">
      <c r="B81" s="28">
        <f t="shared" si="5"/>
        <v>0</v>
      </c>
      <c r="C81" s="28">
        <f t="shared" si="6"/>
        <v>0</v>
      </c>
      <c r="D81" s="42">
        <f t="shared" si="4"/>
        <v>44541</v>
      </c>
      <c r="E81" s="41" t="s">
        <v>393</v>
      </c>
      <c r="F81" s="25"/>
      <c r="G81" s="27"/>
      <c r="H81" s="27"/>
      <c r="I81" s="27"/>
      <c r="J81" s="27"/>
      <c r="K81" s="27"/>
      <c r="L81" s="27"/>
      <c r="M81" s="27"/>
      <c r="N81" s="27"/>
      <c r="O81" s="27"/>
      <c r="P81" s="27"/>
      <c r="Q81" s="27"/>
      <c r="R81" s="27"/>
      <c r="S81" s="27"/>
    </row>
    <row r="82" spans="2:19" x14ac:dyDescent="0.2">
      <c r="B82" s="28">
        <f t="shared" si="5"/>
        <v>0</v>
      </c>
      <c r="C82" s="28">
        <f t="shared" si="6"/>
        <v>0</v>
      </c>
      <c r="D82" s="42">
        <f t="shared" si="4"/>
        <v>44542</v>
      </c>
      <c r="E82" s="41" t="s">
        <v>394</v>
      </c>
      <c r="F82" s="25"/>
      <c r="G82" s="27"/>
      <c r="H82" s="27"/>
      <c r="I82" s="27"/>
      <c r="J82" s="27"/>
      <c r="K82" s="27"/>
      <c r="L82" s="27"/>
      <c r="M82" s="27"/>
      <c r="N82" s="27"/>
      <c r="O82" s="27"/>
      <c r="P82" s="27"/>
      <c r="Q82" s="27"/>
      <c r="R82" s="27"/>
      <c r="S82" s="27"/>
    </row>
    <row r="83" spans="2:19" x14ac:dyDescent="0.2">
      <c r="B83" s="28">
        <f t="shared" si="5"/>
        <v>0</v>
      </c>
      <c r="C83" s="28">
        <f t="shared" si="6"/>
        <v>0</v>
      </c>
      <c r="D83" s="42">
        <f t="shared" si="4"/>
        <v>44543</v>
      </c>
      <c r="E83" s="41" t="s">
        <v>395</v>
      </c>
      <c r="F83" s="25"/>
      <c r="G83" s="27"/>
      <c r="H83" s="27"/>
      <c r="I83" s="27"/>
      <c r="J83" s="27"/>
      <c r="K83" s="27"/>
      <c r="L83" s="27"/>
      <c r="M83" s="27"/>
      <c r="N83" s="27"/>
      <c r="O83" s="27"/>
      <c r="P83" s="27"/>
      <c r="Q83" s="27"/>
      <c r="R83" s="27"/>
      <c r="S83" s="27"/>
    </row>
    <row r="84" spans="2:19" x14ac:dyDescent="0.2">
      <c r="B84" s="28">
        <f t="shared" si="5"/>
        <v>0</v>
      </c>
      <c r="C84" s="28">
        <f t="shared" si="6"/>
        <v>0</v>
      </c>
      <c r="D84" s="42">
        <f t="shared" si="4"/>
        <v>44544</v>
      </c>
      <c r="E84" s="41" t="s">
        <v>396</v>
      </c>
      <c r="F84" s="25"/>
      <c r="G84" s="27"/>
      <c r="H84" s="27"/>
      <c r="I84" s="27"/>
      <c r="J84" s="27"/>
      <c r="K84" s="27"/>
      <c r="L84" s="27"/>
      <c r="M84" s="27"/>
      <c r="N84" s="27"/>
      <c r="O84" s="27"/>
      <c r="P84" s="27"/>
      <c r="Q84" s="27"/>
      <c r="R84" s="27"/>
      <c r="S84" s="27"/>
    </row>
    <row r="85" spans="2:19" x14ac:dyDescent="0.2">
      <c r="B85" s="28">
        <f t="shared" si="5"/>
        <v>0</v>
      </c>
      <c r="C85" s="28">
        <f t="shared" si="6"/>
        <v>0</v>
      </c>
      <c r="D85" s="42">
        <f t="shared" si="4"/>
        <v>44545</v>
      </c>
      <c r="E85" s="41" t="s">
        <v>397</v>
      </c>
      <c r="F85" s="25"/>
      <c r="G85" s="27"/>
      <c r="H85" s="27"/>
      <c r="I85" s="27"/>
      <c r="J85" s="27"/>
      <c r="K85" s="27"/>
      <c r="L85" s="27"/>
      <c r="M85" s="27"/>
      <c r="N85" s="27"/>
      <c r="O85" s="27"/>
      <c r="P85" s="27"/>
      <c r="Q85" s="27"/>
      <c r="R85" s="27"/>
      <c r="S85" s="27"/>
    </row>
    <row r="86" spans="2:19" x14ac:dyDescent="0.2">
      <c r="B86" s="28">
        <f t="shared" si="5"/>
        <v>0</v>
      </c>
      <c r="C86" s="28">
        <f t="shared" si="6"/>
        <v>0</v>
      </c>
      <c r="D86" s="42">
        <f t="shared" si="4"/>
        <v>44546</v>
      </c>
      <c r="E86" s="41" t="s">
        <v>398</v>
      </c>
      <c r="F86" s="25"/>
      <c r="G86" s="27"/>
      <c r="H86" s="27"/>
      <c r="I86" s="27"/>
      <c r="J86" s="27"/>
      <c r="K86" s="27"/>
      <c r="L86" s="27"/>
      <c r="M86" s="27"/>
      <c r="N86" s="27"/>
      <c r="O86" s="27"/>
      <c r="P86" s="27"/>
      <c r="Q86" s="27"/>
      <c r="R86" s="27"/>
      <c r="S86" s="27"/>
    </row>
    <row r="87" spans="2:19" x14ac:dyDescent="0.2">
      <c r="B87" s="28">
        <f t="shared" si="5"/>
        <v>0</v>
      </c>
      <c r="C87" s="28">
        <f t="shared" si="6"/>
        <v>0</v>
      </c>
      <c r="D87" s="42">
        <f t="shared" si="4"/>
        <v>44547</v>
      </c>
      <c r="E87" s="41" t="s">
        <v>399</v>
      </c>
      <c r="F87" s="25"/>
      <c r="G87" s="27"/>
      <c r="H87" s="27"/>
      <c r="I87" s="27"/>
      <c r="J87" s="27"/>
      <c r="K87" s="27"/>
      <c r="L87" s="27"/>
      <c r="M87" s="27"/>
      <c r="N87" s="27"/>
      <c r="O87" s="27"/>
      <c r="P87" s="27"/>
      <c r="Q87" s="27"/>
      <c r="R87" s="27"/>
      <c r="S87" s="27"/>
    </row>
    <row r="88" spans="2:19" x14ac:dyDescent="0.2">
      <c r="B88" s="28">
        <f t="shared" si="5"/>
        <v>0</v>
      </c>
      <c r="C88" s="28">
        <f t="shared" si="6"/>
        <v>0</v>
      </c>
      <c r="D88" s="42">
        <f t="shared" si="4"/>
        <v>44548</v>
      </c>
      <c r="E88" s="41" t="s">
        <v>400</v>
      </c>
      <c r="F88" s="25"/>
      <c r="G88" s="27"/>
      <c r="H88" s="27"/>
      <c r="I88" s="27"/>
      <c r="J88" s="27"/>
      <c r="K88" s="27"/>
      <c r="L88" s="27"/>
      <c r="M88" s="27"/>
      <c r="N88" s="27"/>
      <c r="O88" s="27"/>
      <c r="P88" s="27"/>
      <c r="Q88" s="27"/>
      <c r="R88" s="27"/>
      <c r="S88" s="27"/>
    </row>
    <row r="89" spans="2:19" x14ac:dyDescent="0.2">
      <c r="B89" s="28">
        <f t="shared" si="5"/>
        <v>0</v>
      </c>
      <c r="C89" s="28">
        <f t="shared" si="6"/>
        <v>0</v>
      </c>
      <c r="D89" s="42">
        <f t="shared" si="4"/>
        <v>44549</v>
      </c>
      <c r="E89" s="41" t="s">
        <v>401</v>
      </c>
      <c r="F89" s="25"/>
      <c r="G89" s="27"/>
      <c r="H89" s="27"/>
      <c r="I89" s="27"/>
      <c r="J89" s="27"/>
      <c r="K89" s="27"/>
      <c r="L89" s="27"/>
      <c r="M89" s="27"/>
      <c r="N89" s="27"/>
      <c r="O89" s="27"/>
      <c r="P89" s="27"/>
      <c r="Q89" s="27"/>
      <c r="R89" s="27"/>
      <c r="S89" s="27"/>
    </row>
    <row r="90" spans="2:19" x14ac:dyDescent="0.2">
      <c r="B90" s="28">
        <f t="shared" si="5"/>
        <v>0</v>
      </c>
      <c r="C90" s="28">
        <f t="shared" si="6"/>
        <v>0</v>
      </c>
      <c r="D90" s="42">
        <f t="shared" si="4"/>
        <v>44550</v>
      </c>
      <c r="E90" s="41" t="s">
        <v>402</v>
      </c>
      <c r="F90" s="25"/>
      <c r="G90" s="27"/>
      <c r="H90" s="27"/>
      <c r="I90" s="27"/>
      <c r="J90" s="27"/>
      <c r="K90" s="27"/>
      <c r="L90" s="27"/>
      <c r="M90" s="27"/>
      <c r="N90" s="27"/>
      <c r="O90" s="27"/>
      <c r="P90" s="27"/>
      <c r="Q90" s="27"/>
      <c r="R90" s="27"/>
      <c r="S90" s="27"/>
    </row>
    <row r="91" spans="2:19" x14ac:dyDescent="0.2">
      <c r="B91" s="28">
        <f t="shared" si="5"/>
        <v>0</v>
      </c>
      <c r="C91" s="28">
        <f t="shared" si="6"/>
        <v>0</v>
      </c>
      <c r="D91" s="42">
        <f t="shared" si="4"/>
        <v>44551</v>
      </c>
      <c r="E91" s="41" t="s">
        <v>403</v>
      </c>
      <c r="F91" s="25"/>
      <c r="G91" s="27"/>
      <c r="H91" s="27"/>
      <c r="I91" s="27"/>
      <c r="J91" s="27"/>
      <c r="K91" s="27"/>
      <c r="L91" s="27"/>
      <c r="M91" s="27"/>
      <c r="N91" s="27"/>
      <c r="O91" s="27"/>
      <c r="P91" s="27"/>
      <c r="Q91" s="27"/>
      <c r="R91" s="27"/>
      <c r="S91" s="27"/>
    </row>
    <row r="92" spans="2:19" x14ac:dyDescent="0.2">
      <c r="B92" s="28">
        <f t="shared" si="5"/>
        <v>0</v>
      </c>
      <c r="C92" s="28">
        <f t="shared" si="6"/>
        <v>0</v>
      </c>
      <c r="D92" s="42">
        <f t="shared" si="4"/>
        <v>44552</v>
      </c>
      <c r="E92" s="41" t="s">
        <v>404</v>
      </c>
      <c r="F92" s="25"/>
      <c r="G92" s="27"/>
      <c r="H92" s="27"/>
      <c r="I92" s="27"/>
      <c r="J92" s="27"/>
      <c r="K92" s="27"/>
      <c r="L92" s="27"/>
      <c r="M92" s="27"/>
      <c r="N92" s="27"/>
      <c r="O92" s="27"/>
      <c r="P92" s="27"/>
      <c r="Q92" s="27"/>
      <c r="R92" s="27"/>
      <c r="S92" s="27"/>
    </row>
    <row r="93" spans="2:19" x14ac:dyDescent="0.2">
      <c r="B93" s="28">
        <f t="shared" si="5"/>
        <v>0</v>
      </c>
      <c r="C93" s="28">
        <f t="shared" si="6"/>
        <v>0</v>
      </c>
      <c r="D93" s="42">
        <f t="shared" si="4"/>
        <v>44553</v>
      </c>
      <c r="E93" s="41" t="s">
        <v>405</v>
      </c>
      <c r="F93" s="25"/>
      <c r="G93" s="27"/>
      <c r="H93" s="27"/>
      <c r="I93" s="27"/>
      <c r="J93" s="27"/>
      <c r="K93" s="27"/>
      <c r="L93" s="27"/>
      <c r="M93" s="27"/>
      <c r="N93" s="27"/>
      <c r="O93" s="27"/>
      <c r="P93" s="27"/>
      <c r="Q93" s="27"/>
      <c r="R93" s="27"/>
      <c r="S93" s="27"/>
    </row>
    <row r="94" spans="2:19" x14ac:dyDescent="0.2">
      <c r="B94" s="28">
        <f t="shared" si="5"/>
        <v>0</v>
      </c>
      <c r="C94" s="28">
        <f t="shared" si="6"/>
        <v>0</v>
      </c>
      <c r="D94" s="42">
        <f t="shared" si="4"/>
        <v>44554</v>
      </c>
      <c r="E94" s="41" t="s">
        <v>406</v>
      </c>
      <c r="F94" s="25"/>
      <c r="G94" s="27"/>
      <c r="H94" s="27"/>
      <c r="I94" s="27"/>
      <c r="J94" s="27"/>
      <c r="K94" s="27"/>
      <c r="L94" s="27"/>
      <c r="M94" s="27"/>
      <c r="N94" s="27"/>
      <c r="O94" s="27"/>
      <c r="P94" s="27"/>
      <c r="Q94" s="27"/>
      <c r="R94" s="27"/>
      <c r="S94" s="27"/>
    </row>
    <row r="95" spans="2:19" x14ac:dyDescent="0.2">
      <c r="B95" s="28">
        <f t="shared" si="5"/>
        <v>0</v>
      </c>
      <c r="C95" s="28">
        <f t="shared" si="6"/>
        <v>0</v>
      </c>
      <c r="D95" s="42">
        <f t="shared" si="4"/>
        <v>44555</v>
      </c>
      <c r="E95" s="41" t="s">
        <v>407</v>
      </c>
      <c r="F95" s="25"/>
      <c r="G95" s="27"/>
      <c r="H95" s="27"/>
      <c r="I95" s="27"/>
      <c r="J95" s="27"/>
      <c r="K95" s="27"/>
      <c r="L95" s="27"/>
      <c r="M95" s="27"/>
      <c r="N95" s="27"/>
      <c r="O95" s="27"/>
      <c r="P95" s="27"/>
      <c r="Q95" s="27"/>
      <c r="R95" s="27"/>
      <c r="S95" s="27"/>
    </row>
    <row r="96" spans="2:19" x14ac:dyDescent="0.2">
      <c r="B96" s="28">
        <f t="shared" si="5"/>
        <v>0</v>
      </c>
      <c r="C96" s="28">
        <f t="shared" si="6"/>
        <v>0</v>
      </c>
      <c r="D96" s="42">
        <f t="shared" si="4"/>
        <v>44556</v>
      </c>
      <c r="E96" s="41" t="s">
        <v>408</v>
      </c>
      <c r="F96" s="25"/>
      <c r="G96" s="27"/>
      <c r="H96" s="27"/>
      <c r="I96" s="27"/>
      <c r="J96" s="27"/>
      <c r="K96" s="27"/>
      <c r="L96" s="27"/>
      <c r="M96" s="27"/>
      <c r="N96" s="27"/>
      <c r="O96" s="27"/>
      <c r="P96" s="27"/>
      <c r="Q96" s="27"/>
      <c r="R96" s="27"/>
      <c r="S96" s="27"/>
    </row>
    <row r="97" spans="2:19" x14ac:dyDescent="0.2">
      <c r="B97" s="28">
        <f t="shared" si="5"/>
        <v>0</v>
      </c>
      <c r="C97" s="28">
        <f t="shared" si="6"/>
        <v>0</v>
      </c>
      <c r="D97" s="42">
        <f t="shared" si="4"/>
        <v>44557</v>
      </c>
      <c r="E97" s="41" t="s">
        <v>409</v>
      </c>
      <c r="F97" s="25"/>
      <c r="G97" s="27"/>
      <c r="H97" s="27"/>
      <c r="I97" s="27"/>
      <c r="J97" s="27"/>
      <c r="K97" s="27"/>
      <c r="L97" s="27"/>
      <c r="M97" s="27"/>
      <c r="N97" s="27"/>
      <c r="O97" s="27"/>
      <c r="P97" s="27"/>
      <c r="Q97" s="27"/>
      <c r="R97" s="27"/>
      <c r="S97" s="27"/>
    </row>
    <row r="98" spans="2:19" x14ac:dyDescent="0.2">
      <c r="B98" s="28">
        <f t="shared" si="5"/>
        <v>0</v>
      </c>
      <c r="C98" s="28">
        <f t="shared" si="6"/>
        <v>0</v>
      </c>
      <c r="D98" s="42">
        <f t="shared" si="4"/>
        <v>44558</v>
      </c>
      <c r="E98" s="41" t="s">
        <v>410</v>
      </c>
      <c r="F98" s="25"/>
      <c r="G98" s="27"/>
      <c r="H98" s="27"/>
      <c r="I98" s="27"/>
      <c r="J98" s="27"/>
      <c r="K98" s="27"/>
      <c r="L98" s="27"/>
      <c r="M98" s="27"/>
      <c r="N98" s="27"/>
      <c r="O98" s="27"/>
      <c r="P98" s="27"/>
      <c r="Q98" s="27"/>
      <c r="R98" s="27"/>
      <c r="S98" s="27"/>
    </row>
    <row r="99" spans="2:19" x14ac:dyDescent="0.2">
      <c r="B99" s="28">
        <f t="shared" si="5"/>
        <v>0</v>
      </c>
      <c r="C99" s="28">
        <f t="shared" si="6"/>
        <v>0</v>
      </c>
      <c r="D99" s="42">
        <f t="shared" si="4"/>
        <v>44559</v>
      </c>
      <c r="E99" s="41" t="s">
        <v>411</v>
      </c>
      <c r="F99" s="25"/>
      <c r="G99" s="27"/>
      <c r="H99" s="27"/>
      <c r="I99" s="27"/>
      <c r="J99" s="27"/>
      <c r="K99" s="27"/>
      <c r="L99" s="27"/>
      <c r="M99" s="27"/>
      <c r="N99" s="27"/>
      <c r="O99" s="27"/>
      <c r="P99" s="27"/>
      <c r="Q99" s="27"/>
      <c r="R99" s="27"/>
      <c r="S99" s="27"/>
    </row>
    <row r="100" spans="2:19" x14ac:dyDescent="0.2">
      <c r="B100" s="28">
        <f t="shared" si="5"/>
        <v>0</v>
      </c>
      <c r="C100" s="28">
        <f t="shared" si="6"/>
        <v>0</v>
      </c>
      <c r="D100" s="42">
        <f t="shared" si="4"/>
        <v>44560</v>
      </c>
      <c r="E100" s="41" t="s">
        <v>412</v>
      </c>
      <c r="F100" s="25"/>
      <c r="G100" s="27"/>
      <c r="H100" s="27"/>
      <c r="I100" s="27"/>
      <c r="J100" s="27"/>
      <c r="K100" s="27"/>
      <c r="L100" s="27"/>
      <c r="M100" s="27"/>
      <c r="N100" s="27"/>
      <c r="O100" s="27"/>
      <c r="P100" s="27"/>
      <c r="Q100" s="27"/>
      <c r="R100" s="27"/>
      <c r="S100" s="27"/>
    </row>
    <row r="101" spans="2:19" x14ac:dyDescent="0.2">
      <c r="B101" s="28">
        <f t="shared" si="5"/>
        <v>0</v>
      </c>
      <c r="C101" s="28">
        <f t="shared" si="6"/>
        <v>0</v>
      </c>
      <c r="D101" s="42">
        <f t="shared" si="4"/>
        <v>44561</v>
      </c>
      <c r="E101" s="41" t="s">
        <v>413</v>
      </c>
      <c r="F101" s="25"/>
      <c r="G101" s="27"/>
      <c r="H101" s="27"/>
      <c r="I101" s="27"/>
      <c r="J101" s="27"/>
      <c r="K101" s="27"/>
      <c r="L101" s="27"/>
      <c r="M101" s="27"/>
      <c r="N101" s="27"/>
      <c r="O101" s="27"/>
      <c r="P101" s="27"/>
      <c r="Q101" s="27"/>
      <c r="R101" s="27"/>
      <c r="S101" s="27"/>
    </row>
    <row r="102" spans="2:19" x14ac:dyDescent="0.2">
      <c r="B102" s="29"/>
      <c r="C102" s="29">
        <f>SUM(C10:C101)</f>
        <v>0</v>
      </c>
      <c r="D102" s="17"/>
      <c r="E102" s="17"/>
      <c r="F102" s="17"/>
    </row>
  </sheetData>
  <mergeCells count="13">
    <mergeCell ref="G5:H5"/>
    <mergeCell ref="J5:L5"/>
    <mergeCell ref="G6:H6"/>
    <mergeCell ref="J6:L6"/>
    <mergeCell ref="B8:B9"/>
    <mergeCell ref="C8:C9"/>
    <mergeCell ref="D9:E9"/>
    <mergeCell ref="G2:H2"/>
    <mergeCell ref="J2:L2"/>
    <mergeCell ref="G3:H3"/>
    <mergeCell ref="J3:L3"/>
    <mergeCell ref="G4:H4"/>
    <mergeCell ref="J4:L4"/>
  </mergeCells>
  <conditionalFormatting sqref="G10:S101">
    <cfRule type="expression" dxfId="1" priority="2">
      <formula>WEEKDAY($D10)=1</formula>
    </cfRule>
  </conditionalFormatting>
  <conditionalFormatting sqref="G10:S101">
    <cfRule type="expression" dxfId="0" priority="1">
      <formula>WEEKDAY($D10)=7</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F22"/>
  <sheetViews>
    <sheetView tabSelected="1" workbookViewId="0">
      <selection activeCell="C13" sqref="C13"/>
    </sheetView>
  </sheetViews>
  <sheetFormatPr defaultRowHeight="12.75" x14ac:dyDescent="0.2"/>
  <cols>
    <col min="1" max="1" width="21.8984375" style="1" customWidth="1"/>
    <col min="2" max="2" width="22.19921875" style="4" customWidth="1"/>
    <col min="3" max="3" width="10.8984375" style="1" bestFit="1" customWidth="1"/>
    <col min="4" max="16384" width="8.796875" style="1"/>
  </cols>
  <sheetData>
    <row r="1" spans="1:6" x14ac:dyDescent="0.2">
      <c r="A1" s="67" t="s">
        <v>414</v>
      </c>
      <c r="B1" s="67"/>
      <c r="C1" s="67"/>
      <c r="D1" s="67"/>
      <c r="E1" s="67"/>
      <c r="F1" s="67"/>
    </row>
    <row r="2" spans="1:6" ht="15" customHeight="1" x14ac:dyDescent="0.2">
      <c r="A2" s="5"/>
      <c r="B2" s="6"/>
      <c r="C2" s="5" t="s">
        <v>0</v>
      </c>
      <c r="D2" s="5"/>
      <c r="E2" s="5"/>
      <c r="F2" s="5"/>
    </row>
    <row r="3" spans="1:6" ht="15" customHeight="1" x14ac:dyDescent="0.2">
      <c r="A3" s="11" t="s">
        <v>1</v>
      </c>
      <c r="B3" s="12" t="s">
        <v>5</v>
      </c>
      <c r="C3" s="70">
        <f>C13</f>
        <v>1500</v>
      </c>
      <c r="D3" s="10"/>
      <c r="E3" s="70">
        <f>E13</f>
        <v>4000</v>
      </c>
      <c r="F3" s="10"/>
    </row>
    <row r="4" spans="1:6" ht="15" customHeight="1" x14ac:dyDescent="0.2">
      <c r="A4" s="5"/>
      <c r="B4" s="6"/>
      <c r="C4" s="5" t="s">
        <v>22</v>
      </c>
      <c r="D4" s="5" t="s">
        <v>23</v>
      </c>
      <c r="E4" s="5" t="s">
        <v>24</v>
      </c>
      <c r="F4" s="5" t="s">
        <v>25</v>
      </c>
    </row>
    <row r="5" spans="1:6" ht="25.5" x14ac:dyDescent="0.2">
      <c r="A5" s="11" t="s">
        <v>2</v>
      </c>
      <c r="B5" s="12" t="s">
        <v>6</v>
      </c>
      <c r="C5" s="39">
        <f>C18</f>
        <v>1432.8094444444446</v>
      </c>
      <c r="D5" s="39">
        <f>D18</f>
        <v>1510.1638461538462</v>
      </c>
      <c r="E5" s="39">
        <f>E18</f>
        <v>225.36021739130433</v>
      </c>
      <c r="F5" s="39">
        <f>F18</f>
        <v>0</v>
      </c>
    </row>
    <row r="6" spans="1:6" ht="15" customHeight="1" x14ac:dyDescent="0.2">
      <c r="A6" s="7" t="s">
        <v>3</v>
      </c>
      <c r="B6" s="8" t="s">
        <v>7</v>
      </c>
      <c r="C6" s="38">
        <f>MAX($C$3-C$5,0)</f>
        <v>67.19055555555542</v>
      </c>
      <c r="D6" s="38">
        <f>MAX($C$3-D$5,0)</f>
        <v>0</v>
      </c>
      <c r="E6" s="38">
        <f>MAX($E$3-E$5,0)</f>
        <v>3774.6397826086959</v>
      </c>
      <c r="F6" s="38">
        <f>MAX($E$3-F$5,0)</f>
        <v>4000</v>
      </c>
    </row>
    <row r="7" spans="1:6" ht="15" customHeight="1" x14ac:dyDescent="0.2">
      <c r="A7" s="7" t="s">
        <v>4</v>
      </c>
      <c r="B7" s="8" t="s">
        <v>8</v>
      </c>
      <c r="C7" s="38">
        <f>MAX(C$5-$C$3,0)</f>
        <v>0</v>
      </c>
      <c r="D7" s="38">
        <f>MAX(D$5-$C$3,0)</f>
        <v>10.16384615384618</v>
      </c>
      <c r="E7" s="38">
        <f>MAX(E$5-$E$3,0)</f>
        <v>0</v>
      </c>
      <c r="F7" s="38">
        <f>MAX(F$5-$E$3,0)</f>
        <v>0</v>
      </c>
    </row>
    <row r="8" spans="1:6" ht="15" customHeight="1" x14ac:dyDescent="0.2">
      <c r="A8" s="69" t="s">
        <v>9</v>
      </c>
      <c r="B8" s="69"/>
      <c r="C8" s="69"/>
      <c r="D8" s="69"/>
      <c r="E8" s="69"/>
      <c r="F8" s="69"/>
    </row>
    <row r="9" spans="1:6" ht="15" customHeight="1" x14ac:dyDescent="0.2">
      <c r="A9" s="5"/>
      <c r="B9" s="6"/>
      <c r="C9" s="5" t="s">
        <v>0</v>
      </c>
      <c r="D9" s="5"/>
      <c r="E9" s="5"/>
      <c r="F9" s="5"/>
    </row>
    <row r="10" spans="1:6" ht="15" customHeight="1" x14ac:dyDescent="0.2">
      <c r="A10" s="7" t="s">
        <v>10</v>
      </c>
      <c r="B10" s="8" t="s">
        <v>11</v>
      </c>
      <c r="C10" s="37">
        <f>Begrotingstotaal/1000</f>
        <v>200000</v>
      </c>
      <c r="D10" s="10"/>
      <c r="E10" s="10"/>
      <c r="F10" s="10"/>
    </row>
    <row r="11" spans="1:6" ht="25.5" x14ac:dyDescent="0.2">
      <c r="A11" s="7" t="s">
        <v>12</v>
      </c>
      <c r="B11" s="8" t="s">
        <v>13</v>
      </c>
      <c r="C11" s="38">
        <f>MIN(C10,500000)</f>
        <v>200000</v>
      </c>
      <c r="D11" s="10"/>
      <c r="E11" s="10"/>
      <c r="F11" s="10"/>
    </row>
    <row r="12" spans="1:6" ht="25.5" x14ac:dyDescent="0.2">
      <c r="A12" s="7" t="s">
        <v>14</v>
      </c>
      <c r="B12" s="8" t="s">
        <v>15</v>
      </c>
      <c r="C12" s="38">
        <f>MAX(C10-500000,0)</f>
        <v>0</v>
      </c>
      <c r="D12" s="10"/>
      <c r="E12" s="10"/>
      <c r="F12" s="10"/>
    </row>
    <row r="13" spans="1:6" ht="178.5" x14ac:dyDescent="0.2">
      <c r="A13" s="59" t="s">
        <v>434</v>
      </c>
      <c r="B13" s="8" t="s">
        <v>5</v>
      </c>
      <c r="C13" s="71">
        <f>MAX(250,(C11*0.0075+C12*0.002))</f>
        <v>1500</v>
      </c>
      <c r="D13" s="10"/>
      <c r="E13" s="71">
        <f>IF(C12&gt;0,10000+C12*0.002,MAX(1000,C11*0.02))</f>
        <v>4000</v>
      </c>
      <c r="F13" s="10"/>
    </row>
    <row r="14" spans="1:6" ht="15" customHeight="1" x14ac:dyDescent="0.2">
      <c r="A14" s="68" t="s">
        <v>16</v>
      </c>
      <c r="B14" s="68"/>
      <c r="C14" s="68"/>
      <c r="D14" s="68"/>
      <c r="E14" s="68"/>
      <c r="F14" s="68"/>
    </row>
    <row r="15" spans="1:6" ht="15" customHeight="1" x14ac:dyDescent="0.2">
      <c r="A15" s="5"/>
      <c r="B15" s="6"/>
      <c r="C15" s="5" t="s">
        <v>22</v>
      </c>
      <c r="D15" s="5" t="s">
        <v>23</v>
      </c>
      <c r="E15" s="5" t="s">
        <v>24</v>
      </c>
      <c r="F15" s="5" t="s">
        <v>25</v>
      </c>
    </row>
    <row r="16" spans="1:6" ht="38.25" x14ac:dyDescent="0.2">
      <c r="A16" s="7" t="s">
        <v>17</v>
      </c>
      <c r="B16" s="8" t="s">
        <v>18</v>
      </c>
      <c r="C16" s="37">
        <f>('Kw1'!I4)/1000</f>
        <v>128952.85</v>
      </c>
      <c r="D16" s="37">
        <f>('Kw2'!I4)/1000</f>
        <v>137424.91</v>
      </c>
      <c r="E16" s="37">
        <f>('Kw3'!I4)/1000</f>
        <v>20733.14</v>
      </c>
      <c r="F16" s="37">
        <f>('Kw4'!I4)/1000</f>
        <v>0</v>
      </c>
    </row>
    <row r="17" spans="1:6" ht="15" customHeight="1" x14ac:dyDescent="0.2">
      <c r="A17" s="7" t="s">
        <v>19</v>
      </c>
      <c r="B17" s="8" t="s">
        <v>20</v>
      </c>
      <c r="C17" s="9">
        <f>'Kw1'!C6</f>
        <v>90</v>
      </c>
      <c r="D17" s="9">
        <f>'Kw2'!C5</f>
        <v>91</v>
      </c>
      <c r="E17" s="9">
        <f>'Kw3'!C5</f>
        <v>92</v>
      </c>
      <c r="F17" s="9">
        <f>'Kw4'!C5</f>
        <v>92</v>
      </c>
    </row>
    <row r="18" spans="1:6" ht="25.5" x14ac:dyDescent="0.2">
      <c r="A18" s="7" t="s">
        <v>21</v>
      </c>
      <c r="B18" s="8" t="s">
        <v>6</v>
      </c>
      <c r="C18" s="37">
        <f>C16/C17</f>
        <v>1432.8094444444446</v>
      </c>
      <c r="D18" s="37">
        <f t="shared" ref="D18:F18" si="0">D16/D17</f>
        <v>1510.1638461538462</v>
      </c>
      <c r="E18" s="37">
        <f>E16/E17</f>
        <v>225.36021739130433</v>
      </c>
      <c r="F18" s="37">
        <f t="shared" si="0"/>
        <v>0</v>
      </c>
    </row>
    <row r="19" spans="1:6" x14ac:dyDescent="0.2">
      <c r="A19" s="2"/>
      <c r="B19" s="3"/>
      <c r="C19" s="2"/>
      <c r="D19" s="2"/>
      <c r="E19" s="2"/>
      <c r="F19" s="2"/>
    </row>
    <row r="20" spans="1:6" x14ac:dyDescent="0.2">
      <c r="A20" s="2"/>
      <c r="B20" s="3"/>
      <c r="C20" s="2"/>
      <c r="D20" s="2"/>
      <c r="E20" s="2"/>
      <c r="F20" s="2"/>
    </row>
    <row r="21" spans="1:6" x14ac:dyDescent="0.2">
      <c r="A21" s="2"/>
      <c r="B21" s="3"/>
      <c r="C21" s="2"/>
      <c r="D21" s="2"/>
      <c r="E21" s="2"/>
      <c r="F21" s="2"/>
    </row>
    <row r="22" spans="1:6" x14ac:dyDescent="0.2">
      <c r="A22" s="2"/>
      <c r="B22" s="3"/>
      <c r="C22" s="2"/>
      <c r="D22" s="2"/>
      <c r="E22" s="2"/>
      <c r="F22" s="2"/>
    </row>
  </sheetData>
  <mergeCells count="3">
    <mergeCell ref="A1:F1"/>
    <mergeCell ref="A14:F14"/>
    <mergeCell ref="A8: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toelichting</vt:lpstr>
      <vt:lpstr>Kw1</vt:lpstr>
      <vt:lpstr>Kw2</vt:lpstr>
      <vt:lpstr>Kw3</vt:lpstr>
      <vt:lpstr>Kw4</vt:lpstr>
      <vt:lpstr>voorbeeld jaarrekening</vt:lpstr>
      <vt:lpstr>Begrotingstotaal</vt:lpstr>
      <vt:lpstr>Drempelbedrag_1ehelft</vt:lpstr>
      <vt:lpstr>Drempelbedrag_2ehelft</vt:lpstr>
      <vt:lpstr>Jaar</vt:lpstr>
      <vt:lpstr>Schrikkeljaar?</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Voorbeeld berekening gebruik drempelbedrag</dc:title>
  <dc:subject>Drempelbedrag SKB DO</dc:subject>
  <dc:creator>Agentschap</dc:creator>
  <cp:lastModifiedBy>Dennis Eijke</cp:lastModifiedBy>
  <dcterms:created xsi:type="dcterms:W3CDTF">2014-06-30T13:23:09Z</dcterms:created>
  <dcterms:modified xsi:type="dcterms:W3CDTF">2021-08-12T12:05:54Z</dcterms:modified>
</cp:coreProperties>
</file>